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45" yWindow="60" windowWidth="20730" windowHeight="11700" tabRatio="500"/>
  </bookViews>
  <sheets>
    <sheet name="Raw Data" sheetId="1" r:id="rId1"/>
    <sheet name="Summary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9" i="3" l="1"/>
  <c r="A68" i="3"/>
  <c r="A67" i="3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2" i="1"/>
  <c r="Q61" i="1"/>
  <c r="Q60" i="1"/>
  <c r="H62" i="1"/>
  <c r="K62" i="1" s="1"/>
  <c r="H61" i="1"/>
  <c r="H60" i="1"/>
  <c r="E62" i="1"/>
  <c r="F62" i="1" s="1"/>
  <c r="E61" i="1"/>
  <c r="I61" i="1" s="1"/>
  <c r="E60" i="1"/>
  <c r="D62" i="1"/>
  <c r="D61" i="1"/>
  <c r="K61" i="1" s="1"/>
  <c r="D60" i="1"/>
  <c r="Q36" i="1"/>
  <c r="Q21" i="1"/>
  <c r="Q29" i="1"/>
  <c r="Q22" i="1"/>
  <c r="Q4" i="1"/>
  <c r="H29" i="1"/>
  <c r="E29" i="1"/>
  <c r="D29" i="1"/>
  <c r="H22" i="1"/>
  <c r="F28" i="1"/>
  <c r="E22" i="1"/>
  <c r="D22" i="1"/>
  <c r="E21" i="1" l="1"/>
  <c r="F61" i="1"/>
  <c r="I62" i="1"/>
  <c r="I29" i="1"/>
  <c r="H21" i="1"/>
  <c r="K22" i="1"/>
  <c r="D21" i="1"/>
  <c r="F22" i="1"/>
  <c r="F29" i="1"/>
  <c r="K29" i="1"/>
  <c r="I22" i="1"/>
  <c r="K37" i="1"/>
  <c r="M37" i="1" s="1"/>
  <c r="K38" i="1"/>
  <c r="M38" i="1" s="1"/>
  <c r="K39" i="1"/>
  <c r="M39" i="1" s="1"/>
  <c r="K40" i="1"/>
  <c r="M40" i="1" s="1"/>
  <c r="K41" i="1"/>
  <c r="M41" i="1" s="1"/>
  <c r="K43" i="1"/>
  <c r="M43" i="1" s="1"/>
  <c r="K44" i="1"/>
  <c r="M44" i="1" s="1"/>
  <c r="K45" i="1"/>
  <c r="M45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46" i="1"/>
  <c r="M46" i="1" s="1"/>
  <c r="K42" i="1"/>
  <c r="M42" i="1" s="1"/>
  <c r="K28" i="1"/>
  <c r="M28" i="1" s="1"/>
  <c r="K25" i="1"/>
  <c r="M25" i="1" s="1"/>
  <c r="M60" i="1" s="1"/>
  <c r="K26" i="1"/>
  <c r="M26" i="1" s="1"/>
  <c r="K23" i="1"/>
  <c r="M23" i="1" s="1"/>
  <c r="K27" i="1"/>
  <c r="M27" i="1" s="1"/>
  <c r="K24" i="1"/>
  <c r="M24" i="1" s="1"/>
  <c r="K31" i="1"/>
  <c r="M31" i="1" s="1"/>
  <c r="K32" i="1"/>
  <c r="M32" i="1" s="1"/>
  <c r="K34" i="1"/>
  <c r="M34" i="1" s="1"/>
  <c r="K33" i="1"/>
  <c r="M33" i="1" s="1"/>
  <c r="K35" i="1"/>
  <c r="M35" i="1" s="1"/>
  <c r="K30" i="1"/>
  <c r="M30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/>
  <c r="K20" i="1"/>
  <c r="M20" i="1" s="1"/>
  <c r="D36" i="1"/>
  <c r="E36" i="1"/>
  <c r="F4" i="1"/>
  <c r="D5" i="1"/>
  <c r="E5" i="1"/>
  <c r="F24" i="1"/>
  <c r="F31" i="1"/>
  <c r="F34" i="1"/>
  <c r="F33" i="1"/>
  <c r="F35" i="1"/>
  <c r="F30" i="1"/>
  <c r="F27" i="1"/>
  <c r="F23" i="1"/>
  <c r="F26" i="1"/>
  <c r="F2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7" i="1"/>
  <c r="F6" i="1"/>
  <c r="A70" i="1"/>
  <c r="A69" i="1"/>
  <c r="A68" i="1"/>
  <c r="A67" i="1"/>
  <c r="A66" i="1"/>
  <c r="G63" i="1"/>
  <c r="H36" i="1"/>
  <c r="I32" i="1"/>
  <c r="I42" i="1"/>
  <c r="I46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5" i="1"/>
  <c r="I44" i="1"/>
  <c r="I43" i="1"/>
  <c r="I41" i="1"/>
  <c r="I40" i="1"/>
  <c r="I39" i="1"/>
  <c r="I38" i="1"/>
  <c r="I37" i="1"/>
  <c r="I21" i="1"/>
  <c r="I30" i="1"/>
  <c r="I35" i="1"/>
  <c r="I33" i="1"/>
  <c r="I34" i="1"/>
  <c r="I31" i="1"/>
  <c r="I24" i="1"/>
  <c r="I27" i="1"/>
  <c r="I23" i="1"/>
  <c r="I26" i="1"/>
  <c r="I25" i="1"/>
  <c r="I28" i="1"/>
  <c r="H5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4" i="1"/>
  <c r="I4" i="1"/>
  <c r="F5" i="1" l="1"/>
  <c r="K5" i="1"/>
  <c r="M61" i="1"/>
  <c r="M62" i="1"/>
  <c r="I36" i="1"/>
  <c r="F36" i="1"/>
  <c r="M29" i="1"/>
  <c r="K21" i="1"/>
  <c r="M22" i="1"/>
  <c r="K60" i="1"/>
  <c r="M5" i="1"/>
  <c r="F21" i="1"/>
  <c r="K36" i="1"/>
  <c r="M36" i="1"/>
  <c r="I60" i="1"/>
  <c r="I5" i="1"/>
  <c r="M4" i="1" l="1"/>
  <c r="M21" i="1"/>
  <c r="F60" i="1"/>
</calcChain>
</file>

<file path=xl/sharedStrings.xml><?xml version="1.0" encoding="utf-8"?>
<sst xmlns="http://schemas.openxmlformats.org/spreadsheetml/2006/main" count="554" uniqueCount="128">
  <si>
    <t>STATE</t>
  </si>
  <si>
    <t>TYPE OF EXCHANGE</t>
  </si>
  <si>
    <t>POTENTIAL MARKETPLACE ENROLLEES</t>
  </si>
  <si>
    <t>3/31/2014 CMS TARGET ENROLLMENT</t>
  </si>
  <si>
    <t>Marketplace Type</t>
  </si>
  <si>
    <t>Number of Individuals who have Selected a Marketplace Plan</t>
  </si>
  <si>
    <t>Estimated number</t>
  </si>
  <si>
    <t>Rank (1=best)</t>
  </si>
  <si>
    <t>Total target enrollment</t>
  </si>
  <si>
    <t>Target as percentage of potential enrollees</t>
  </si>
  <si>
    <t>States exceeding target</t>
  </si>
  <si>
    <t>Governor</t>
  </si>
  <si>
    <t>Upper</t>
  </si>
  <si>
    <t>Lower</t>
  </si>
  <si>
    <t>United States</t>
  </si>
  <si>
    <t>FFM (n=27)</t>
  </si>
  <si>
    <t>Delaware</t>
  </si>
  <si>
    <t>Partnership</t>
  </si>
  <si>
    <t>D</t>
  </si>
  <si>
    <t>Illinois</t>
  </si>
  <si>
    <t>West Virginia</t>
  </si>
  <si>
    <t>California</t>
  </si>
  <si>
    <t>State-based</t>
  </si>
  <si>
    <t>Colorado</t>
  </si>
  <si>
    <t>Connecticut</t>
  </si>
  <si>
    <t>Hawaii</t>
  </si>
  <si>
    <t>Maryland</t>
  </si>
  <si>
    <t>Massachusetts</t>
  </si>
  <si>
    <t>Minnesota</t>
  </si>
  <si>
    <t>New York</t>
  </si>
  <si>
    <t>Oregon</t>
  </si>
  <si>
    <t>Rhode Island</t>
  </si>
  <si>
    <t>Vermont</t>
  </si>
  <si>
    <t>Washington</t>
  </si>
  <si>
    <t>Virginia</t>
  </si>
  <si>
    <t>Federally-facilitated</t>
  </si>
  <si>
    <t>D (split)</t>
  </si>
  <si>
    <t>R (divided)</t>
  </si>
  <si>
    <t>Missouri</t>
  </si>
  <si>
    <t>R</t>
  </si>
  <si>
    <t>Montana</t>
  </si>
  <si>
    <t>Arkansas</t>
  </si>
  <si>
    <t>New Hampshire</t>
  </si>
  <si>
    <t>R (split)</t>
  </si>
  <si>
    <t>D (divided)</t>
  </si>
  <si>
    <t>Kentucky</t>
  </si>
  <si>
    <t>Maine</t>
  </si>
  <si>
    <t>New Jersey</t>
  </si>
  <si>
    <t>Nevada</t>
  </si>
  <si>
    <t>New Mexico</t>
  </si>
  <si>
    <t>Iowa</t>
  </si>
  <si>
    <t>Alabama</t>
  </si>
  <si>
    <t>Alaska</t>
  </si>
  <si>
    <t>Arizona</t>
  </si>
  <si>
    <t>Florida</t>
  </si>
  <si>
    <t>Georgia</t>
  </si>
  <si>
    <t>Indiana</t>
  </si>
  <si>
    <t>Kansas</t>
  </si>
  <si>
    <t>Louisiana</t>
  </si>
  <si>
    <t>Mississippi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</si>
  <si>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</si>
  <si>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</si>
  <si>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</si>
  <si>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</si>
  <si>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</si>
  <si>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</si>
  <si>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</si>
  <si>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</si>
  <si>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Texas</t>
  </si>
  <si>
    <t>Utah</t>
  </si>
  <si>
    <t>Wisconsin</t>
  </si>
  <si>
    <t>Wyoming</t>
  </si>
  <si>
    <t>Michigan</t>
  </si>
  <si>
    <t>Idaho</t>
  </si>
  <si>
    <t>Nebraska</t>
  </si>
  <si>
    <t>Unicameral nonpartisan</t>
  </si>
  <si>
    <t>Partnership (n=7)</t>
  </si>
  <si>
    <t>SBM (n=17)</t>
  </si>
  <si>
    <t>Notes</t>
  </si>
  <si>
    <t>[A]</t>
  </si>
  <si>
    <t>[D]</t>
  </si>
  <si>
    <t>[E]</t>
  </si>
  <si>
    <t>[B]</t>
  </si>
  <si>
    <t>[C]</t>
  </si>
  <si>
    <t>[F]</t>
  </si>
  <si>
    <t>Update:</t>
  </si>
  <si>
    <t>Figures represent the total number of individuals who have been determined eligible to enroll in a plan through the Marketplace and who have selected a plan (with or without the first premium payment having been received directly by the Marketplace or the issuer), as reported in [S1].</t>
  </si>
  <si>
    <t>Figures represent the total number of individuals expected to enroll in a plan through the Marketplace as of February 28, 2014, as reported in Table 2b: Health Insurance Marketplace Monthly Enrollment Targets (Cumulative Enrollment), by State, 2013-2014 at [S2].</t>
  </si>
  <si>
    <t>All figures are calculated by author.</t>
  </si>
  <si>
    <t>Figures include all legally-residing individuals who are uninsured or purchase non-group coverage, have incomes above Medicaid/CHIP eligibility levels, and who do not have access to employer-sponsored coverage, as reported in [S1]. The estimate excludes uninsured individuals with incomes below the federal poverty level who live in states that elected not to expand the Medicaid program; these individuals are not eligible for finacial assistance and are unlikely to have the resources to purchase coverage in the Marketplace.</t>
  </si>
  <si>
    <t>Figures for all states and U.S. reported at [S1]. Figures for FFM, Partnership and SBM care calculated by author.</t>
  </si>
  <si>
    <t>Sources</t>
  </si>
  <si>
    <t>[S1]</t>
  </si>
  <si>
    <r>
      <rPr>
        <b/>
        <sz val="8"/>
        <color theme="1"/>
        <rFont val="News gothic condensed"/>
      </rPr>
      <t>Kaiser Family Foundation</t>
    </r>
    <r>
      <rPr>
        <sz val="8"/>
        <color theme="1"/>
        <rFont val="News gothic condensed"/>
      </rPr>
      <t xml:space="preserve">. </t>
    </r>
    <r>
      <rPr>
        <i/>
        <sz val="8"/>
        <color theme="1"/>
        <rFont val="News gothic condensed"/>
      </rPr>
      <t>Marketplace Enrollment as a Share of the Potential Marketplace Population (as of March 1, 2014)</t>
    </r>
    <r>
      <rPr>
        <sz val="8"/>
        <color theme="1"/>
        <rFont val="News gothic condensed"/>
      </rPr>
      <t>. Last updated March 12, 2014. Available at: http://kff.org/health-reform/state-indicator/marketplace-enrollment-as-a-share-of-the-potential-marketplace-population/  (accessed March 18, 2014).</t>
    </r>
  </si>
  <si>
    <t>[S2]</t>
  </si>
  <si>
    <r>
      <rPr>
        <b/>
        <sz val="8"/>
        <color theme="1"/>
        <rFont val="News gothic condensed"/>
      </rPr>
      <t xml:space="preserve">Marilyn Tavenner, CMS Administrator and Don Moulds, Acting Assistant Secretary for Planning and Evaluation. </t>
    </r>
    <r>
      <rPr>
        <i/>
        <sz val="8"/>
        <color theme="1"/>
        <rFont val="News gothic condensed"/>
      </rPr>
      <t xml:space="preserve">Projected Monthly Enrollment Targets for Health Insurance Marketplaces in 2014 – INFORMATION. </t>
    </r>
    <r>
      <rPr>
        <sz val="8"/>
        <color theme="1"/>
        <rFont val="News gothic condensed"/>
      </rPr>
      <t>Memorandum to Secretary of Department of Health and Human Services</t>
    </r>
    <r>
      <rPr>
        <i/>
        <sz val="8"/>
        <color theme="1"/>
        <rFont val="News gothic condensed"/>
      </rPr>
      <t xml:space="preserve">, </t>
    </r>
    <r>
      <rPr>
        <sz val="8"/>
        <color theme="1"/>
        <rFont val="News gothic condensed"/>
      </rPr>
      <t>September 5, 2013. Available at:  http://waysandmeans.house.gov/uploadedfiles/enrolltargets_09052013_.pdf (accessed March 18, 2014).</t>
    </r>
    <r>
      <rPr>
        <b/>
        <sz val="8"/>
        <color theme="1"/>
        <rFont val="News gothic condensed"/>
      </rPr>
      <t xml:space="preserve">
SUBJECT: </t>
    </r>
  </si>
  <si>
    <t>[S3]</t>
  </si>
  <si>
    <t>Individual and Family</t>
  </si>
  <si>
    <t>INDIVIDUALS WHO HAVE SELECTED A MARKETPLACE PLAN AS OF MARCH 31, 2014</t>
  </si>
  <si>
    <r>
      <rPr>
        <sz val="8"/>
        <rFont val="News Gothic Condensed"/>
        <family val="2"/>
      </rPr>
      <t>3/31</t>
    </r>
    <r>
      <rPr>
        <sz val="8"/>
        <color theme="1"/>
        <rFont val="News gothic condensed"/>
      </rPr>
      <t xml:space="preserve"> total as percentage of 3/31 target</t>
    </r>
  </si>
  <si>
    <t>Marketplace Enrollment as of March 31, 2014</t>
  </si>
  <si>
    <t>[G]</t>
  </si>
  <si>
    <t>2014 state and legislative partisan composition, by party. Reported at [S3]</t>
  </si>
  <si>
    <t>Figures represent percentages of enrolles who have paid their first month's health policy premium, per state. Reported at [S4]</t>
  </si>
  <si>
    <t>[S4]</t>
  </si>
  <si>
    <t>3/31 total as percentage of potential</t>
  </si>
  <si>
    <t>BY PARTY</t>
  </si>
  <si>
    <t>PREMIUM PAID</t>
  </si>
  <si>
    <t>Democrat-Controlled (n=15)</t>
  </si>
  <si>
    <t>Split Control (n=12)</t>
  </si>
  <si>
    <t>Democrat Governor (n=6)</t>
  </si>
  <si>
    <t>Republican Governor (n=6)</t>
  </si>
  <si>
    <t>Republican-Controlled (n=23)</t>
  </si>
  <si>
    <t>NA</t>
  </si>
  <si>
    <r>
      <rPr>
        <b/>
        <sz val="8"/>
        <color theme="1"/>
        <rFont val="News gothic condensed"/>
      </rPr>
      <t>National Conference of State Legislatures</t>
    </r>
    <r>
      <rPr>
        <sz val="8"/>
        <color theme="1"/>
        <rFont val="News gothic condensed"/>
      </rPr>
      <t xml:space="preserve">.  </t>
    </r>
    <r>
      <rPr>
        <i/>
        <sz val="8"/>
        <rFont val="News Gothic MT"/>
      </rPr>
      <t>2014 state and legislative partisan composition (as of March 24, 2014)</t>
    </r>
    <r>
      <rPr>
        <sz val="8"/>
        <rFont val="News Gothic MT"/>
      </rPr>
      <t xml:space="preserve">. Available at: http://www.ncsl.org/documents/statevote/legiscontrol_2014.pdf (Accessed April 8, 2014). </t>
    </r>
  </si>
  <si>
    <r>
      <t xml:space="preserve">U.S. Congress, House Energy and Commerce Committee. </t>
    </r>
    <r>
      <rPr>
        <i/>
        <sz val="8"/>
        <color theme="1"/>
        <rFont val="News gothic condensed"/>
      </rPr>
      <t>Percentages of enrollees who have paid first month's premium in fedearlly facilitated marketplaces</t>
    </r>
    <r>
      <rPr>
        <sz val="8"/>
        <color theme="1"/>
        <rFont val="News gothic condensed"/>
      </rPr>
      <t>.   Available at: http://energycommerce.house.gov/sites/republicans.energycommerce.house.gov/files/Hearings/OI/20140501/043014State-Percentages-Enrollment-Data.pdf</t>
    </r>
  </si>
  <si>
    <t>3/31 ENROLLMENT AS PERCENTAGE OF POTENTIAL</t>
  </si>
  <si>
    <t>TARGET AS PERCENTAGE OF POTENTIAL ENROLLEES</t>
  </si>
  <si>
    <r>
      <rPr>
        <sz val="8"/>
        <rFont val="News Gothic Condensed"/>
        <family val="2"/>
      </rPr>
      <t>3/31 ENROLLMENT</t>
    </r>
    <r>
      <rPr>
        <sz val="8"/>
        <color theme="1"/>
        <rFont val="News gothic condensed"/>
      </rPr>
      <t xml:space="preserve"> AS PERCENTAGE OF TARGET</t>
    </r>
  </si>
  <si>
    <t>Percentage</t>
  </si>
  <si>
    <t>Rank (1=Best)</t>
  </si>
  <si>
    <t>3/31 enrollment is the total number of individuals who have been determined eligible to enroll in a plan through the Marketplace and who have selected a plan (with or without the first premium payment having been received directly by the Marketplace or the issuer), as reported in [S1]. Potential enrollees include all legally-residing individuals who are uninsured or purchase non-group coverage, have incomes above Medicaid/CHIP eligibility levels, and who do not have access to employer-sponsored coverage, as reported in [S1]. The estimate excludes uninsured individuals with incomes below the federal poverty level who live in states that elected not to expand the Medicaid program; these individuals are not eligible for finacial assistance and are unlikely to have the resources to purchase coverage in the Marketplace.</t>
  </si>
  <si>
    <t>Target figures represent the total number of individuals expected by Centers for Medicare and Medicaid Services to enroll in a plan through the Marketplace as of March 31, 2014, as reported in Table 2b: Health Insurance Marketplace Monthly Enrollment Targets (Cumulative Enrollment), by State, 2013-2014 at [S2].</t>
  </si>
  <si>
    <t xml:space="preserve">Note: </t>
  </si>
  <si>
    <t xml:space="preserve">All figures are calculated by authors using reported data on enrollments, potential enrollees and target enrollment reported at sources listed. </t>
  </si>
  <si>
    <t>All estimates compiled by Katherine Restrepo, John Locke Foundation and Christopher J. Conover, Duke University Center for Health Policy and Inequalities Research, May 4, 2014.</t>
  </si>
  <si>
    <t>Upper chamber</t>
  </si>
  <si>
    <t>Lower chamber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</si>
</sst>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News gothic condensed"/>
    </font>
    <font>
      <sz val="8"/>
      <color theme="1"/>
      <name val="News gothic condensed"/>
    </font>
    <font>
      <sz val="8"/>
      <color rgb="FFFF0000"/>
      <name val="News gothic condensed"/>
    </font>
    <font>
      <b/>
      <sz val="8"/>
      <color theme="1"/>
      <name val="News gothic cond"/>
    </font>
    <font>
      <sz val="8"/>
      <color theme="1"/>
      <name val="News gothic cond"/>
    </font>
    <font>
      <b/>
      <sz val="11"/>
      <color theme="1"/>
      <name val="Calibri"/>
      <family val="2"/>
      <scheme val="minor"/>
    </font>
    <font>
      <sz val="8"/>
      <name val="News gothic cond"/>
    </font>
    <font>
      <sz val="10"/>
      <name val="Arial"/>
      <family val="2"/>
    </font>
    <font>
      <sz val="8"/>
      <name val="News Gothic Condensed"/>
      <family val="2"/>
    </font>
    <font>
      <i/>
      <sz val="8"/>
      <color theme="1"/>
      <name val="News gothic condensed"/>
    </font>
    <font>
      <sz val="8"/>
      <color theme="1"/>
      <name val="News Gothic MT"/>
    </font>
    <font>
      <b/>
      <sz val="9"/>
      <color theme="1"/>
      <name val="News gothic condense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1"/>
      <name val="News Gothic MT"/>
    </font>
    <font>
      <b/>
      <sz val="12"/>
      <color theme="1"/>
      <name val="Calibri"/>
      <family val="2"/>
      <scheme val="minor"/>
    </font>
    <font>
      <b/>
      <sz val="8"/>
      <color rgb="FF0000FF"/>
      <name val="News gothic cond"/>
    </font>
    <font>
      <b/>
      <sz val="8"/>
      <color rgb="FFFF0000"/>
      <name val="News gothic cond"/>
    </font>
    <font>
      <i/>
      <sz val="8"/>
      <name val="News Gothic MT"/>
    </font>
    <font>
      <sz val="8"/>
      <name val="News Gothic MT"/>
    </font>
    <font>
      <sz val="8"/>
      <color theme="1"/>
      <name val="News Gothic Condensed"/>
      <family val="2"/>
    </font>
    <font>
      <b/>
      <sz val="10"/>
      <color theme="1"/>
      <name val="News gothic condense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8F75"/>
        <bgColor indexed="64"/>
      </patternFill>
    </fill>
    <fill>
      <patternFill patternType="gray125">
        <fgColor rgb="FFFF0000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84E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CB4DA"/>
        <bgColor rgb="FFFF0000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4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/>
    <xf numFmtId="0" fontId="7" fillId="0" borderId="0" xfId="0" applyFont="1" applyBorder="1"/>
    <xf numFmtId="0" fontId="7" fillId="0" borderId="10" xfId="0" applyFont="1" applyBorder="1"/>
    <xf numFmtId="164" fontId="5" fillId="0" borderId="10" xfId="1" applyNumberFormat="1" applyFont="1" applyBorder="1"/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Border="1"/>
    <xf numFmtId="164" fontId="5" fillId="0" borderId="8" xfId="1" applyNumberFormat="1" applyFont="1" applyBorder="1"/>
    <xf numFmtId="3" fontId="5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 wrapText="1"/>
    </xf>
    <xf numFmtId="0" fontId="9" fillId="0" borderId="0" xfId="2"/>
    <xf numFmtId="0" fontId="9" fillId="0" borderId="0" xfId="2" applyBorder="1"/>
    <xf numFmtId="0" fontId="2" fillId="0" borderId="16" xfId="0" applyFont="1" applyBorder="1" applyAlignment="1">
      <alignment horizontal="left" vertical="center"/>
    </xf>
    <xf numFmtId="0" fontId="3" fillId="0" borderId="16" xfId="0" applyFont="1" applyBorder="1"/>
    <xf numFmtId="0" fontId="3" fillId="0" borderId="0" xfId="0" applyFont="1"/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6" fillId="3" borderId="10" xfId="0" applyNumberFormat="1" applyFont="1" applyFill="1" applyBorder="1"/>
    <xf numFmtId="164" fontId="6" fillId="3" borderId="10" xfId="1" applyNumberFormat="1" applyFont="1" applyFill="1" applyBorder="1"/>
    <xf numFmtId="3" fontId="6" fillId="3" borderId="13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 shrinkToFit="1"/>
    </xf>
    <xf numFmtId="9" fontId="12" fillId="3" borderId="13" xfId="0" applyNumberFormat="1" applyFont="1" applyFill="1" applyBorder="1"/>
    <xf numFmtId="0" fontId="12" fillId="3" borderId="13" xfId="0" applyFont="1" applyFill="1" applyBorder="1"/>
    <xf numFmtId="0" fontId="0" fillId="0" borderId="0" xfId="0" applyBorder="1"/>
    <xf numFmtId="0" fontId="0" fillId="4" borderId="0" xfId="0" applyFill="1" applyBorder="1"/>
    <xf numFmtId="3" fontId="6" fillId="4" borderId="10" xfId="0" applyNumberFormat="1" applyFont="1" applyFill="1" applyBorder="1"/>
    <xf numFmtId="3" fontId="6" fillId="4" borderId="0" xfId="0" applyNumberFormat="1" applyFont="1" applyFill="1" applyBorder="1" applyAlignment="1">
      <alignment horizontal="left" indent="1"/>
    </xf>
    <xf numFmtId="164" fontId="6" fillId="4" borderId="10" xfId="1" applyNumberFormat="1" applyFont="1" applyFill="1" applyBorder="1"/>
    <xf numFmtId="3" fontId="6" fillId="4" borderId="13" xfId="0" applyNumberFormat="1" applyFont="1" applyFill="1" applyBorder="1" applyAlignment="1">
      <alignment horizontal="center"/>
    </xf>
    <xf numFmtId="3" fontId="6" fillId="4" borderId="10" xfId="0" applyNumberFormat="1" applyFont="1" applyFill="1" applyBorder="1" applyAlignment="1">
      <alignment horizontal="center"/>
    </xf>
    <xf numFmtId="9" fontId="12" fillId="4" borderId="13" xfId="0" applyNumberFormat="1" applyFont="1" applyFill="1" applyBorder="1"/>
    <xf numFmtId="0" fontId="12" fillId="4" borderId="13" xfId="0" applyFont="1" applyFill="1" applyBorder="1"/>
    <xf numFmtId="0" fontId="12" fillId="4" borderId="0" xfId="0" applyFont="1" applyFill="1" applyBorder="1"/>
    <xf numFmtId="3" fontId="6" fillId="3" borderId="0" xfId="0" applyNumberFormat="1" applyFont="1" applyFill="1" applyBorder="1" applyAlignment="1">
      <alignment horizontal="left" indent="2"/>
    </xf>
    <xf numFmtId="3" fontId="8" fillId="3" borderId="0" xfId="0" applyNumberFormat="1" applyFont="1" applyFill="1" applyBorder="1" applyAlignment="1">
      <alignment horizontal="left" indent="2"/>
    </xf>
    <xf numFmtId="0" fontId="18" fillId="4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3" fontId="6" fillId="4" borderId="10" xfId="0" applyNumberFormat="1" applyFont="1" applyFill="1" applyBorder="1" applyAlignment="1">
      <alignment horizontal="left" indent="1"/>
    </xf>
    <xf numFmtId="3" fontId="6" fillId="3" borderId="10" xfId="0" applyNumberFormat="1" applyFont="1" applyFill="1" applyBorder="1" applyAlignment="1">
      <alignment horizontal="left" indent="1"/>
    </xf>
    <xf numFmtId="3" fontId="5" fillId="5" borderId="0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3" fontId="5" fillId="5" borderId="10" xfId="0" applyNumberFormat="1" applyFont="1" applyFill="1" applyBorder="1" applyAlignment="1">
      <alignment horizontal="left" vertical="center"/>
    </xf>
    <xf numFmtId="3" fontId="5" fillId="5" borderId="10" xfId="0" applyNumberFormat="1" applyFont="1" applyFill="1" applyBorder="1" applyAlignment="1">
      <alignment vertical="center"/>
    </xf>
    <xf numFmtId="164" fontId="5" fillId="5" borderId="10" xfId="1" applyNumberFormat="1" applyFont="1" applyFill="1" applyBorder="1" applyAlignment="1">
      <alignment vertical="center"/>
    </xf>
    <xf numFmtId="3" fontId="5" fillId="5" borderId="13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9" fontId="16" fillId="5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5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left" vertical="center"/>
    </xf>
    <xf numFmtId="3" fontId="5" fillId="3" borderId="10" xfId="0" applyNumberFormat="1" applyFont="1" applyFill="1" applyBorder="1" applyAlignment="1">
      <alignment vertical="center"/>
    </xf>
    <xf numFmtId="164" fontId="5" fillId="3" borderId="10" xfId="1" applyNumberFormat="1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164" fontId="5" fillId="4" borderId="10" xfId="1" applyNumberFormat="1" applyFont="1" applyFill="1" applyBorder="1" applyAlignment="1">
      <alignment vertical="center"/>
    </xf>
    <xf numFmtId="3" fontId="5" fillId="4" borderId="13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9" fontId="16" fillId="4" borderId="13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164" fontId="5" fillId="0" borderId="12" xfId="1" applyNumberFormat="1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5" fillId="0" borderId="19" xfId="1" applyNumberFormat="1" applyFont="1" applyBorder="1" applyAlignment="1">
      <alignment vertical="center"/>
    </xf>
    <xf numFmtId="9" fontId="16" fillId="3" borderId="13" xfId="0" applyNumberFormat="1" applyFont="1" applyFill="1" applyBorder="1" applyAlignment="1">
      <alignment vertical="center"/>
    </xf>
    <xf numFmtId="0" fontId="19" fillId="3" borderId="11" xfId="0" applyFont="1" applyFill="1" applyBorder="1" applyAlignment="1">
      <alignment horizontal="center"/>
    </xf>
    <xf numFmtId="0" fontId="0" fillId="6" borderId="0" xfId="0" applyFill="1"/>
    <xf numFmtId="3" fontId="6" fillId="6" borderId="10" xfId="0" applyNumberFormat="1" applyFont="1" applyFill="1" applyBorder="1" applyAlignment="1">
      <alignment horizontal="left" indent="1"/>
    </xf>
    <xf numFmtId="0" fontId="19" fillId="6" borderId="1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3" fontId="6" fillId="6" borderId="10" xfId="0" applyNumberFormat="1" applyFont="1" applyFill="1" applyBorder="1"/>
    <xf numFmtId="164" fontId="6" fillId="6" borderId="10" xfId="1" applyNumberFormat="1" applyFont="1" applyFill="1" applyBorder="1"/>
    <xf numFmtId="3" fontId="6" fillId="6" borderId="13" xfId="0" applyNumberFormat="1" applyFont="1" applyFill="1" applyBorder="1" applyAlignment="1">
      <alignment horizontal="center"/>
    </xf>
    <xf numFmtId="3" fontId="6" fillId="6" borderId="10" xfId="0" applyNumberFormat="1" applyFont="1" applyFill="1" applyBorder="1" applyAlignment="1">
      <alignment horizontal="center"/>
    </xf>
    <xf numFmtId="9" fontId="12" fillId="6" borderId="13" xfId="0" applyNumberFormat="1" applyFont="1" applyFill="1" applyBorder="1"/>
    <xf numFmtId="0" fontId="0" fillId="6" borderId="0" xfId="0" applyFill="1" applyBorder="1"/>
    <xf numFmtId="0" fontId="19" fillId="6" borderId="13" xfId="0" applyFont="1" applyFill="1" applyBorder="1" applyAlignment="1">
      <alignment horizontal="center"/>
    </xf>
    <xf numFmtId="0" fontId="0" fillId="6" borderId="13" xfId="0" applyFill="1" applyBorder="1"/>
    <xf numFmtId="3" fontId="5" fillId="7" borderId="0" xfId="0" applyNumberFormat="1" applyFont="1" applyFill="1" applyBorder="1" applyAlignment="1">
      <alignment horizontal="left" indent="1"/>
    </xf>
    <xf numFmtId="0" fontId="0" fillId="7" borderId="0" xfId="0" applyFill="1" applyBorder="1"/>
    <xf numFmtId="3" fontId="6" fillId="7" borderId="10" xfId="0" applyNumberFormat="1" applyFont="1" applyFill="1" applyBorder="1" applyAlignment="1">
      <alignment horizontal="left" indent="1"/>
    </xf>
    <xf numFmtId="3" fontId="5" fillId="7" borderId="10" xfId="0" applyNumberFormat="1" applyFont="1" applyFill="1" applyBorder="1"/>
    <xf numFmtId="164" fontId="5" fillId="7" borderId="10" xfId="1" applyNumberFormat="1" applyFont="1" applyFill="1" applyBorder="1"/>
    <xf numFmtId="3" fontId="6" fillId="7" borderId="13" xfId="0" applyNumberFormat="1" applyFont="1" applyFill="1" applyBorder="1" applyAlignment="1">
      <alignment horizontal="center"/>
    </xf>
    <xf numFmtId="3" fontId="6" fillId="7" borderId="10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9" fontId="16" fillId="7" borderId="13" xfId="0" applyNumberFormat="1" applyFont="1" applyFill="1" applyBorder="1" applyAlignment="1">
      <alignment vertical="center"/>
    </xf>
    <xf numFmtId="3" fontId="6" fillId="7" borderId="0" xfId="0" applyNumberFormat="1" applyFont="1" applyFill="1" applyBorder="1" applyAlignment="1">
      <alignment horizontal="left" indent="2"/>
    </xf>
    <xf numFmtId="3" fontId="6" fillId="7" borderId="10" xfId="0" applyNumberFormat="1" applyFont="1" applyFill="1" applyBorder="1"/>
    <xf numFmtId="164" fontId="6" fillId="7" borderId="10" xfId="1" applyNumberFormat="1" applyFont="1" applyFill="1" applyBorder="1"/>
    <xf numFmtId="0" fontId="19" fillId="7" borderId="1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2" fillId="7" borderId="13" xfId="0" applyFont="1" applyFill="1" applyBorder="1"/>
    <xf numFmtId="0" fontId="18" fillId="7" borderId="13" xfId="0" applyFont="1" applyFill="1" applyBorder="1" applyAlignment="1">
      <alignment horizontal="center"/>
    </xf>
    <xf numFmtId="9" fontId="12" fillId="7" borderId="13" xfId="0" applyNumberFormat="1" applyFont="1" applyFill="1" applyBorder="1"/>
    <xf numFmtId="3" fontId="6" fillId="8" borderId="10" xfId="0" applyNumberFormat="1" applyFont="1" applyFill="1" applyBorder="1" applyAlignment="1">
      <alignment horizontal="left" indent="1"/>
    </xf>
    <xf numFmtId="3" fontId="5" fillId="6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vertical="center"/>
    </xf>
    <xf numFmtId="3" fontId="6" fillId="6" borderId="10" xfId="0" applyNumberFormat="1" applyFont="1" applyFill="1" applyBorder="1" applyAlignment="1">
      <alignment horizontal="left" vertical="center"/>
    </xf>
    <xf numFmtId="3" fontId="5" fillId="6" borderId="10" xfId="0" applyNumberFormat="1" applyFont="1" applyFill="1" applyBorder="1" applyAlignment="1">
      <alignment vertical="center"/>
    </xf>
    <xf numFmtId="164" fontId="5" fillId="6" borderId="10" xfId="1" applyNumberFormat="1" applyFont="1" applyFill="1" applyBorder="1" applyAlignment="1">
      <alignment vertical="center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9" fontId="16" fillId="6" borderId="13" xfId="0" applyNumberFormat="1" applyFont="1" applyFill="1" applyBorder="1" applyAlignment="1">
      <alignment vertical="center"/>
    </xf>
    <xf numFmtId="3" fontId="3" fillId="0" borderId="16" xfId="0" applyNumberFormat="1" applyFont="1" applyBorder="1"/>
    <xf numFmtId="164" fontId="5" fillId="0" borderId="13" xfId="1" applyNumberFormat="1" applyFont="1" applyBorder="1"/>
    <xf numFmtId="164" fontId="5" fillId="0" borderId="13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3" fontId="6" fillId="6" borderId="0" xfId="0" applyNumberFormat="1" applyFont="1" applyFill="1" applyBorder="1" applyAlignment="1">
      <alignment horizontal="left" indent="1"/>
    </xf>
    <xf numFmtId="0" fontId="5" fillId="0" borderId="19" xfId="0" applyFont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6" fillId="4" borderId="10" xfId="1" applyNumberFormat="1" applyFont="1" applyFill="1" applyBorder="1" applyAlignment="1">
      <alignment horizontal="center"/>
    </xf>
    <xf numFmtId="1" fontId="6" fillId="6" borderId="10" xfId="1" applyNumberFormat="1" applyFont="1" applyFill="1" applyBorder="1" applyAlignment="1">
      <alignment horizontal="center"/>
    </xf>
    <xf numFmtId="1" fontId="6" fillId="7" borderId="10" xfId="1" applyNumberFormat="1" applyFont="1" applyFill="1" applyBorder="1" applyAlignment="1">
      <alignment horizontal="center"/>
    </xf>
    <xf numFmtId="1" fontId="6" fillId="3" borderId="10" xfId="1" applyNumberFormat="1" applyFont="1" applyFill="1" applyBorder="1" applyAlignment="1">
      <alignment horizontal="center"/>
    </xf>
    <xf numFmtId="1" fontId="5" fillId="6" borderId="10" xfId="1" applyNumberFormat="1" applyFont="1" applyFill="1" applyBorder="1" applyAlignment="1">
      <alignment horizontal="center" vertical="center"/>
    </xf>
    <xf numFmtId="1" fontId="5" fillId="3" borderId="10" xfId="1" applyNumberFormat="1" applyFont="1" applyFill="1" applyBorder="1" applyAlignment="1">
      <alignment horizontal="center" vertical="center"/>
    </xf>
    <xf numFmtId="1" fontId="5" fillId="5" borderId="10" xfId="1" applyNumberFormat="1" applyFont="1" applyFill="1" applyBorder="1" applyAlignment="1">
      <alignment horizontal="center" vertical="center"/>
    </xf>
    <xf numFmtId="1" fontId="5" fillId="7" borderId="10" xfId="1" applyNumberFormat="1" applyFont="1" applyFill="1" applyBorder="1" applyAlignment="1">
      <alignment horizontal="center"/>
    </xf>
    <xf numFmtId="0" fontId="10" fillId="0" borderId="0" xfId="2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10" fillId="0" borderId="14" xfId="2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14" fontId="10" fillId="0" borderId="0" xfId="2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>
      <alignment horizontal="center" vertical="center"/>
    </xf>
    <xf numFmtId="3" fontId="5" fillId="9" borderId="0" xfId="0" applyNumberFormat="1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164" fontId="5" fillId="9" borderId="10" xfId="1" applyNumberFormat="1" applyFont="1" applyFill="1" applyBorder="1" applyAlignment="1">
      <alignment vertical="center"/>
    </xf>
    <xf numFmtId="1" fontId="5" fillId="9" borderId="10" xfId="1" applyNumberFormat="1" applyFont="1" applyFill="1" applyBorder="1" applyAlignment="1">
      <alignment horizontal="center" vertical="center"/>
    </xf>
    <xf numFmtId="3" fontId="5" fillId="9" borderId="10" xfId="0" applyNumberFormat="1" applyFont="1" applyFill="1" applyBorder="1" applyAlignment="1">
      <alignment horizontal="center" vertical="center"/>
    </xf>
    <xf numFmtId="3" fontId="6" fillId="9" borderId="0" xfId="0" applyNumberFormat="1" applyFont="1" applyFill="1" applyBorder="1" applyAlignment="1">
      <alignment horizontal="left" indent="1"/>
    </xf>
    <xf numFmtId="0" fontId="0" fillId="9" borderId="0" xfId="0" applyFill="1" applyBorder="1"/>
    <xf numFmtId="164" fontId="6" fillId="9" borderId="10" xfId="1" applyNumberFormat="1" applyFont="1" applyFill="1" applyBorder="1"/>
    <xf numFmtId="1" fontId="6" fillId="9" borderId="10" xfId="1" applyNumberFormat="1" applyFont="1" applyFill="1" applyBorder="1" applyAlignment="1">
      <alignment horizontal="center"/>
    </xf>
    <xf numFmtId="3" fontId="6" fillId="9" borderId="1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3" fontId="5" fillId="10" borderId="0" xfId="0" applyNumberFormat="1" applyFont="1" applyFill="1" applyBorder="1" applyAlignment="1">
      <alignment vertical="center"/>
    </xf>
    <xf numFmtId="0" fontId="17" fillId="10" borderId="0" xfId="0" applyFont="1" applyFill="1" applyBorder="1" applyAlignment="1">
      <alignment vertical="center"/>
    </xf>
    <xf numFmtId="164" fontId="5" fillId="10" borderId="10" xfId="1" applyNumberFormat="1" applyFont="1" applyFill="1" applyBorder="1" applyAlignment="1">
      <alignment vertical="center"/>
    </xf>
    <xf numFmtId="1" fontId="5" fillId="10" borderId="10" xfId="1" applyNumberFormat="1" applyFont="1" applyFill="1" applyBorder="1" applyAlignment="1">
      <alignment horizontal="center" vertical="center"/>
    </xf>
    <xf numFmtId="3" fontId="5" fillId="10" borderId="10" xfId="0" applyNumberFormat="1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5" fillId="11" borderId="0" xfId="0" applyNumberFormat="1" applyFont="1" applyFill="1" applyBorder="1" applyAlignment="1">
      <alignment horizontal="left" indent="1"/>
    </xf>
    <xf numFmtId="0" fontId="0" fillId="11" borderId="0" xfId="0" applyFill="1" applyBorder="1"/>
    <xf numFmtId="164" fontId="5" fillId="11" borderId="10" xfId="1" applyNumberFormat="1" applyFont="1" applyFill="1" applyBorder="1"/>
    <xf numFmtId="1" fontId="5" fillId="11" borderId="10" xfId="1" applyNumberFormat="1" applyFont="1" applyFill="1" applyBorder="1" applyAlignment="1">
      <alignment horizontal="center"/>
    </xf>
    <xf numFmtId="3" fontId="5" fillId="11" borderId="10" xfId="0" applyNumberFormat="1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3" fontId="6" fillId="11" borderId="0" xfId="0" applyNumberFormat="1" applyFont="1" applyFill="1" applyBorder="1" applyAlignment="1">
      <alignment horizontal="left" indent="2"/>
    </xf>
    <xf numFmtId="164" fontId="6" fillId="11" borderId="10" xfId="1" applyNumberFormat="1" applyFont="1" applyFill="1" applyBorder="1"/>
    <xf numFmtId="1" fontId="6" fillId="11" borderId="10" xfId="1" applyNumberFormat="1" applyFont="1" applyFill="1" applyBorder="1" applyAlignment="1">
      <alignment horizontal="center"/>
    </xf>
    <xf numFmtId="3" fontId="6" fillId="11" borderId="10" xfId="0" applyNumberFormat="1" applyFont="1" applyFill="1" applyBorder="1" applyAlignment="1">
      <alignment horizontal="center"/>
    </xf>
    <xf numFmtId="0" fontId="5" fillId="11" borderId="13" xfId="0" applyFont="1" applyFill="1" applyBorder="1" applyAlignment="1"/>
    <xf numFmtId="0" fontId="5" fillId="11" borderId="0" xfId="0" applyFont="1" applyFill="1" applyBorder="1" applyAlignment="1"/>
    <xf numFmtId="3" fontId="5" fillId="12" borderId="0" xfId="0" applyNumberFormat="1" applyFont="1" applyFill="1" applyBorder="1" applyAlignment="1">
      <alignment vertical="center"/>
    </xf>
    <xf numFmtId="0" fontId="17" fillId="12" borderId="0" xfId="0" applyFont="1" applyFill="1" applyAlignment="1">
      <alignment vertical="center"/>
    </xf>
    <xf numFmtId="164" fontId="5" fillId="12" borderId="10" xfId="1" applyNumberFormat="1" applyFont="1" applyFill="1" applyBorder="1" applyAlignment="1">
      <alignment vertical="center"/>
    </xf>
    <xf numFmtId="1" fontId="5" fillId="12" borderId="10" xfId="1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3" fontId="6" fillId="12" borderId="0" xfId="0" applyNumberFormat="1" applyFont="1" applyFill="1" applyBorder="1" applyAlignment="1">
      <alignment horizontal="left" indent="1"/>
    </xf>
    <xf numFmtId="0" fontId="0" fillId="12" borderId="0" xfId="0" applyFill="1"/>
    <xf numFmtId="164" fontId="6" fillId="12" borderId="10" xfId="1" applyNumberFormat="1" applyFont="1" applyFill="1" applyBorder="1"/>
    <xf numFmtId="1" fontId="6" fillId="12" borderId="10" xfId="1" applyNumberFormat="1" applyFont="1" applyFill="1" applyBorder="1" applyAlignment="1">
      <alignment horizontal="center"/>
    </xf>
    <xf numFmtId="3" fontId="6" fillId="12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0" fillId="12" borderId="0" xfId="0" applyFill="1" applyBorder="1"/>
  </cellXfs>
  <cellStyles count="9"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Medium4"/>
  <colors>
    <mruColors>
      <color rgb="FFFCB4DA"/>
      <color rgb="FF084EFF"/>
      <color rgb="FFFF8F75"/>
      <color rgb="FFFF8989"/>
      <color rgb="FFF22262"/>
      <color rgb="FFF4A8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pane xSplit="2" ySplit="3" topLeftCell="D10" activePane="bottomRight" state="frozen"/>
      <selection pane="topRight" activeCell="C1" sqref="C1"/>
      <selection pane="bottomLeft" activeCell="A4" sqref="A4"/>
      <selection pane="bottomRight" activeCell="R1" sqref="R1:R1048576"/>
    </sheetView>
  </sheetViews>
  <sheetFormatPr defaultColWidth="11" defaultRowHeight="15.75"/>
  <cols>
    <col min="3" max="3" width="14.5" customWidth="1"/>
    <col min="5" max="6" width="9.625" customWidth="1"/>
    <col min="7" max="7" width="6.625" customWidth="1"/>
    <col min="8" max="9" width="9.625" customWidth="1"/>
    <col min="10" max="10" width="6.625" customWidth="1"/>
    <col min="11" max="11" width="9.625" customWidth="1"/>
    <col min="12" max="12" width="6.625" customWidth="1"/>
    <col min="13" max="13" width="9.625" customWidth="1"/>
    <col min="14" max="17" width="8.625" customWidth="1"/>
  </cols>
  <sheetData>
    <row r="1" spans="1:17" ht="24" customHeight="1" thickBot="1">
      <c r="A1" s="160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4.75" customHeight="1" thickTop="1">
      <c r="A2" s="167" t="s">
        <v>0</v>
      </c>
      <c r="B2" s="168"/>
      <c r="C2" s="171" t="s">
        <v>1</v>
      </c>
      <c r="D2" s="173" t="s">
        <v>98</v>
      </c>
      <c r="E2" s="175" t="s">
        <v>2</v>
      </c>
      <c r="F2" s="176"/>
      <c r="G2" s="176"/>
      <c r="H2" s="177" t="s">
        <v>3</v>
      </c>
      <c r="I2" s="178"/>
      <c r="J2" s="178"/>
      <c r="K2" s="178"/>
      <c r="L2" s="178"/>
      <c r="M2" s="178"/>
      <c r="N2" s="175" t="s">
        <v>106</v>
      </c>
      <c r="O2" s="176"/>
      <c r="P2" s="176"/>
      <c r="Q2" s="1" t="s">
        <v>107</v>
      </c>
    </row>
    <row r="3" spans="1:17" ht="48" customHeight="1">
      <c r="A3" s="169"/>
      <c r="B3" s="170"/>
      <c r="C3" s="172" t="s">
        <v>4</v>
      </c>
      <c r="D3" s="174" t="s">
        <v>5</v>
      </c>
      <c r="E3" s="2" t="s">
        <v>6</v>
      </c>
      <c r="F3" s="2" t="s">
        <v>105</v>
      </c>
      <c r="G3" s="3" t="s">
        <v>7</v>
      </c>
      <c r="H3" s="33" t="s">
        <v>8</v>
      </c>
      <c r="I3" s="4" t="s">
        <v>9</v>
      </c>
      <c r="J3" s="4" t="s">
        <v>7</v>
      </c>
      <c r="K3" s="27" t="s">
        <v>99</v>
      </c>
      <c r="L3" s="4" t="s">
        <v>7</v>
      </c>
      <c r="M3" s="5" t="s">
        <v>10</v>
      </c>
      <c r="N3" s="6" t="s">
        <v>11</v>
      </c>
      <c r="O3" s="6" t="s">
        <v>12</v>
      </c>
      <c r="P3" s="26" t="s">
        <v>13</v>
      </c>
      <c r="Q3" s="34" t="s">
        <v>97</v>
      </c>
    </row>
    <row r="4" spans="1:17" s="67" customFormat="1" ht="18" customHeight="1">
      <c r="A4" s="88" t="s">
        <v>14</v>
      </c>
      <c r="B4" s="89"/>
      <c r="C4" s="90"/>
      <c r="D4" s="90">
        <v>8019763</v>
      </c>
      <c r="E4" s="90">
        <v>28605000</v>
      </c>
      <c r="F4" s="91">
        <f>D4/E4</f>
        <v>0.28036227932179691</v>
      </c>
      <c r="G4" s="92"/>
      <c r="H4" s="90">
        <v>7066000</v>
      </c>
      <c r="I4" s="91">
        <f>H4/E4</f>
        <v>0.24701975179164481</v>
      </c>
      <c r="J4" s="91"/>
      <c r="K4" s="91">
        <f t="shared" ref="K4:K22" si="0">D4/H4</f>
        <v>1.1349791961505802</v>
      </c>
      <c r="L4" s="93"/>
      <c r="M4" s="94">
        <f>M5+M21+M36</f>
        <v>31</v>
      </c>
      <c r="N4" s="95"/>
      <c r="O4" s="96"/>
      <c r="P4" s="95"/>
      <c r="Q4" s="97">
        <f>AVERAGE(Q6:Q20)</f>
        <v>0.64666666666666661</v>
      </c>
    </row>
    <row r="5" spans="1:17" s="67" customFormat="1" ht="18" customHeight="1">
      <c r="A5" s="78" t="s">
        <v>108</v>
      </c>
      <c r="B5" s="79"/>
      <c r="C5" s="80"/>
      <c r="D5" s="81">
        <f>SUM(D6:D20)</f>
        <v>2686169</v>
      </c>
      <c r="E5" s="81">
        <f>SUM(E6:E20)</f>
        <v>8367000</v>
      </c>
      <c r="F5" s="82">
        <f>D5/E5</f>
        <v>0.32104326520855742</v>
      </c>
      <c r="G5" s="83"/>
      <c r="H5" s="81">
        <f>SUM(H6:H20)</f>
        <v>2940000</v>
      </c>
      <c r="I5" s="82">
        <f>H5/E5</f>
        <v>0.35138042309071355</v>
      </c>
      <c r="J5" s="82"/>
      <c r="K5" s="82">
        <f>D5/H5</f>
        <v>0.91366292517006797</v>
      </c>
      <c r="L5" s="84"/>
      <c r="M5" s="84">
        <f>SUM(M6:M20)</f>
        <v>7</v>
      </c>
      <c r="N5" s="85"/>
      <c r="O5" s="86"/>
      <c r="P5" s="85"/>
      <c r="Q5" s="87"/>
    </row>
    <row r="6" spans="1:17">
      <c r="A6" s="40" t="s">
        <v>16</v>
      </c>
      <c r="B6" s="38"/>
      <c r="C6" s="54" t="s">
        <v>17</v>
      </c>
      <c r="D6" s="39">
        <v>14087</v>
      </c>
      <c r="E6" s="39">
        <v>48000</v>
      </c>
      <c r="F6" s="41">
        <f>D6/E6</f>
        <v>0.29347916666666668</v>
      </c>
      <c r="G6" s="42">
        <v>13</v>
      </c>
      <c r="H6" s="39">
        <v>8000</v>
      </c>
      <c r="I6" s="41">
        <f t="shared" ref="I6:I22" si="1">H6/E6</f>
        <v>0.16666666666666666</v>
      </c>
      <c r="J6" s="150">
        <v>38</v>
      </c>
      <c r="K6" s="41">
        <f t="shared" si="0"/>
        <v>1.760875</v>
      </c>
      <c r="L6" s="43">
        <v>9</v>
      </c>
      <c r="M6" s="43">
        <f t="shared" ref="M6:M20" si="2">IF(K6&gt;=1,1,0)</f>
        <v>1</v>
      </c>
      <c r="N6" s="49" t="s">
        <v>18</v>
      </c>
      <c r="O6" s="50" t="s">
        <v>18</v>
      </c>
      <c r="P6" s="49" t="s">
        <v>18</v>
      </c>
      <c r="Q6" s="44">
        <v>0.69</v>
      </c>
    </row>
    <row r="7" spans="1:17">
      <c r="A7" s="40" t="s">
        <v>19</v>
      </c>
      <c r="B7" s="38"/>
      <c r="C7" s="54" t="s">
        <v>17</v>
      </c>
      <c r="D7" s="39">
        <v>217492</v>
      </c>
      <c r="E7" s="39">
        <v>937000</v>
      </c>
      <c r="F7" s="41">
        <f>D7/E7</f>
        <v>0.23211526147278549</v>
      </c>
      <c r="G7" s="42">
        <v>27</v>
      </c>
      <c r="H7" s="39">
        <v>143000</v>
      </c>
      <c r="I7" s="41">
        <f t="shared" si="1"/>
        <v>0.15261472785485591</v>
      </c>
      <c r="J7" s="150">
        <v>48</v>
      </c>
      <c r="K7" s="41">
        <f t="shared" si="0"/>
        <v>1.5209230769230768</v>
      </c>
      <c r="L7" s="43">
        <v>16</v>
      </c>
      <c r="M7" s="43">
        <f t="shared" si="2"/>
        <v>1</v>
      </c>
      <c r="N7" s="49" t="s">
        <v>18</v>
      </c>
      <c r="O7" s="50" t="s">
        <v>18</v>
      </c>
      <c r="P7" s="49" t="s">
        <v>18</v>
      </c>
      <c r="Q7" s="44">
        <v>0.52</v>
      </c>
    </row>
    <row r="8" spans="1:17">
      <c r="A8" s="40" t="s">
        <v>20</v>
      </c>
      <c r="B8" s="38"/>
      <c r="C8" s="54" t="s">
        <v>17</v>
      </c>
      <c r="D8" s="39">
        <v>19856</v>
      </c>
      <c r="E8" s="39">
        <v>117000</v>
      </c>
      <c r="F8" s="41">
        <f t="shared" ref="F8:F22" si="3">D8/E8</f>
        <v>0.16970940170940171</v>
      </c>
      <c r="G8" s="42">
        <v>39</v>
      </c>
      <c r="H8" s="39">
        <v>24000</v>
      </c>
      <c r="I8" s="41">
        <f t="shared" si="1"/>
        <v>0.20512820512820512</v>
      </c>
      <c r="J8" s="150">
        <v>16</v>
      </c>
      <c r="K8" s="41">
        <f t="shared" si="0"/>
        <v>0.82733333333333337</v>
      </c>
      <c r="L8" s="43">
        <v>36</v>
      </c>
      <c r="M8" s="43">
        <f t="shared" si="2"/>
        <v>0</v>
      </c>
      <c r="N8" s="49" t="s">
        <v>18</v>
      </c>
      <c r="O8" s="50" t="s">
        <v>18</v>
      </c>
      <c r="P8" s="49" t="s">
        <v>18</v>
      </c>
      <c r="Q8" s="44">
        <v>0.73</v>
      </c>
    </row>
    <row r="9" spans="1:17">
      <c r="A9" s="40" t="s">
        <v>21</v>
      </c>
      <c r="B9" s="38"/>
      <c r="C9" s="54" t="s">
        <v>22</v>
      </c>
      <c r="D9" s="39">
        <v>1405102</v>
      </c>
      <c r="E9" s="39">
        <v>3291000</v>
      </c>
      <c r="F9" s="41">
        <f t="shared" si="3"/>
        <v>0.42695290185353996</v>
      </c>
      <c r="G9" s="42">
        <v>2</v>
      </c>
      <c r="H9" s="39">
        <v>1300000</v>
      </c>
      <c r="I9" s="41">
        <f t="shared" si="1"/>
        <v>0.3950167122455181</v>
      </c>
      <c r="J9" s="150">
        <v>8</v>
      </c>
      <c r="K9" s="41">
        <f t="shared" si="0"/>
        <v>1.0808476923076924</v>
      </c>
      <c r="L9" s="43">
        <v>27</v>
      </c>
      <c r="M9" s="43">
        <f t="shared" si="2"/>
        <v>1</v>
      </c>
      <c r="N9" s="49" t="s">
        <v>18</v>
      </c>
      <c r="O9" s="50" t="s">
        <v>18</v>
      </c>
      <c r="P9" s="49" t="s">
        <v>18</v>
      </c>
      <c r="Q9" s="45"/>
    </row>
    <row r="10" spans="1:17">
      <c r="A10" s="40" t="s">
        <v>23</v>
      </c>
      <c r="B10" s="38"/>
      <c r="C10" s="54" t="s">
        <v>22</v>
      </c>
      <c r="D10" s="39">
        <v>125402</v>
      </c>
      <c r="E10" s="39">
        <v>501000</v>
      </c>
      <c r="F10" s="41">
        <f t="shared" si="3"/>
        <v>0.25030339321357287</v>
      </c>
      <c r="G10" s="42">
        <v>21</v>
      </c>
      <c r="H10" s="39">
        <v>92000</v>
      </c>
      <c r="I10" s="41">
        <f t="shared" si="1"/>
        <v>0.18363273453093812</v>
      </c>
      <c r="J10" s="150">
        <v>29</v>
      </c>
      <c r="K10" s="41">
        <f t="shared" si="0"/>
        <v>1.3630652173913043</v>
      </c>
      <c r="L10" s="43">
        <v>18</v>
      </c>
      <c r="M10" s="43">
        <f t="shared" si="2"/>
        <v>1</v>
      </c>
      <c r="N10" s="49" t="s">
        <v>18</v>
      </c>
      <c r="O10" s="50" t="s">
        <v>18</v>
      </c>
      <c r="P10" s="49" t="s">
        <v>18</v>
      </c>
      <c r="Q10" s="45"/>
    </row>
    <row r="11" spans="1:17">
      <c r="A11" s="40" t="s">
        <v>24</v>
      </c>
      <c r="B11" s="38"/>
      <c r="C11" s="54" t="s">
        <v>22</v>
      </c>
      <c r="D11" s="39">
        <v>79192</v>
      </c>
      <c r="E11" s="39">
        <v>216000</v>
      </c>
      <c r="F11" s="41">
        <f t="shared" si="3"/>
        <v>0.36662962962962964</v>
      </c>
      <c r="G11" s="42">
        <v>7</v>
      </c>
      <c r="H11" s="39">
        <v>33000</v>
      </c>
      <c r="I11" s="41">
        <f t="shared" si="1"/>
        <v>0.15277777777777779</v>
      </c>
      <c r="J11" s="150">
        <v>47</v>
      </c>
      <c r="K11" s="41">
        <f t="shared" si="0"/>
        <v>2.399757575757576</v>
      </c>
      <c r="L11" s="43">
        <v>1</v>
      </c>
      <c r="M11" s="43">
        <f t="shared" si="2"/>
        <v>1</v>
      </c>
      <c r="N11" s="49" t="s">
        <v>18</v>
      </c>
      <c r="O11" s="50" t="s">
        <v>18</v>
      </c>
      <c r="P11" s="49" t="s">
        <v>18</v>
      </c>
      <c r="Q11" s="45"/>
    </row>
    <row r="12" spans="1:17">
      <c r="A12" s="40" t="s">
        <v>25</v>
      </c>
      <c r="B12" s="38"/>
      <c r="C12" s="54" t="s">
        <v>22</v>
      </c>
      <c r="D12" s="39">
        <v>8592</v>
      </c>
      <c r="E12" s="39">
        <v>58000</v>
      </c>
      <c r="F12" s="41">
        <f t="shared" si="3"/>
        <v>0.14813793103448275</v>
      </c>
      <c r="G12" s="42">
        <v>46</v>
      </c>
      <c r="H12" s="39">
        <v>9000</v>
      </c>
      <c r="I12" s="41">
        <f t="shared" si="1"/>
        <v>0.15517241379310345</v>
      </c>
      <c r="J12" s="150">
        <v>44</v>
      </c>
      <c r="K12" s="41">
        <f t="shared" si="0"/>
        <v>0.95466666666666666</v>
      </c>
      <c r="L12" s="43">
        <v>33</v>
      </c>
      <c r="M12" s="43">
        <f t="shared" si="2"/>
        <v>0</v>
      </c>
      <c r="N12" s="49" t="s">
        <v>18</v>
      </c>
      <c r="O12" s="50" t="s">
        <v>18</v>
      </c>
      <c r="P12" s="49" t="s">
        <v>18</v>
      </c>
      <c r="Q12" s="45"/>
    </row>
    <row r="13" spans="1:17">
      <c r="A13" s="40" t="s">
        <v>26</v>
      </c>
      <c r="B13" s="38"/>
      <c r="C13" s="54" t="s">
        <v>22</v>
      </c>
      <c r="D13" s="39">
        <v>67757</v>
      </c>
      <c r="E13" s="39">
        <v>419000</v>
      </c>
      <c r="F13" s="41">
        <f t="shared" si="3"/>
        <v>0.16171121718377088</v>
      </c>
      <c r="G13" s="42">
        <v>43</v>
      </c>
      <c r="H13" s="39">
        <v>150000</v>
      </c>
      <c r="I13" s="41">
        <f t="shared" si="1"/>
        <v>0.35799522673031026</v>
      </c>
      <c r="J13" s="150">
        <v>9</v>
      </c>
      <c r="K13" s="41">
        <f t="shared" si="0"/>
        <v>0.45171333333333336</v>
      </c>
      <c r="L13" s="43">
        <v>45</v>
      </c>
      <c r="M13" s="43">
        <f t="shared" si="2"/>
        <v>0</v>
      </c>
      <c r="N13" s="49" t="s">
        <v>18</v>
      </c>
      <c r="O13" s="49" t="s">
        <v>18</v>
      </c>
      <c r="P13" s="49" t="s">
        <v>18</v>
      </c>
      <c r="Q13" s="46"/>
    </row>
    <row r="14" spans="1:17">
      <c r="A14" s="40" t="s">
        <v>27</v>
      </c>
      <c r="B14" s="38"/>
      <c r="C14" s="54" t="s">
        <v>22</v>
      </c>
      <c r="D14" s="39">
        <v>31695</v>
      </c>
      <c r="E14" s="39">
        <v>259000</v>
      </c>
      <c r="F14" s="41">
        <f t="shared" si="3"/>
        <v>0.12237451737451738</v>
      </c>
      <c r="G14" s="42">
        <v>48</v>
      </c>
      <c r="H14" s="39">
        <v>250000</v>
      </c>
      <c r="I14" s="41">
        <f t="shared" si="1"/>
        <v>0.96525096525096521</v>
      </c>
      <c r="J14" s="150">
        <v>2</v>
      </c>
      <c r="K14" s="41">
        <f t="shared" si="0"/>
        <v>0.12678</v>
      </c>
      <c r="L14" s="43">
        <v>50</v>
      </c>
      <c r="M14" s="43">
        <f t="shared" si="2"/>
        <v>0</v>
      </c>
      <c r="N14" s="49" t="s">
        <v>18</v>
      </c>
      <c r="O14" s="49" t="s">
        <v>18</v>
      </c>
      <c r="P14" s="49" t="s">
        <v>18</v>
      </c>
      <c r="Q14" s="46"/>
    </row>
    <row r="15" spans="1:17">
      <c r="A15" s="40" t="s">
        <v>28</v>
      </c>
      <c r="B15" s="38"/>
      <c r="C15" s="54" t="s">
        <v>22</v>
      </c>
      <c r="D15" s="39">
        <v>48495</v>
      </c>
      <c r="E15" s="39">
        <v>298000</v>
      </c>
      <c r="F15" s="41">
        <f t="shared" si="3"/>
        <v>0.16273489932885907</v>
      </c>
      <c r="G15" s="42">
        <v>42</v>
      </c>
      <c r="H15" s="39">
        <v>67000</v>
      </c>
      <c r="I15" s="41">
        <f t="shared" si="1"/>
        <v>0.22483221476510068</v>
      </c>
      <c r="J15" s="150">
        <v>13</v>
      </c>
      <c r="K15" s="41">
        <f t="shared" si="0"/>
        <v>0.72380597014925374</v>
      </c>
      <c r="L15" s="43">
        <v>39</v>
      </c>
      <c r="M15" s="43">
        <f t="shared" si="2"/>
        <v>0</v>
      </c>
      <c r="N15" s="49" t="s">
        <v>18</v>
      </c>
      <c r="O15" s="49" t="s">
        <v>18</v>
      </c>
      <c r="P15" s="49" t="s">
        <v>18</v>
      </c>
      <c r="Q15" s="46"/>
    </row>
    <row r="16" spans="1:17">
      <c r="A16" s="40" t="s">
        <v>29</v>
      </c>
      <c r="B16" s="38"/>
      <c r="C16" s="54" t="s">
        <v>22</v>
      </c>
      <c r="D16" s="39">
        <v>370451</v>
      </c>
      <c r="E16" s="39">
        <v>1264000</v>
      </c>
      <c r="F16" s="41">
        <f t="shared" si="3"/>
        <v>0.29307832278481011</v>
      </c>
      <c r="G16" s="42">
        <v>14</v>
      </c>
      <c r="H16" s="39">
        <v>218000</v>
      </c>
      <c r="I16" s="41">
        <f t="shared" si="1"/>
        <v>0.17246835443037975</v>
      </c>
      <c r="J16" s="150">
        <v>34</v>
      </c>
      <c r="K16" s="41">
        <f t="shared" si="0"/>
        <v>1.6993165137614679</v>
      </c>
      <c r="L16" s="43">
        <v>11</v>
      </c>
      <c r="M16" s="43">
        <f t="shared" si="2"/>
        <v>1</v>
      </c>
      <c r="N16" s="49" t="s">
        <v>18</v>
      </c>
      <c r="O16" s="49" t="s">
        <v>18</v>
      </c>
      <c r="P16" s="49" t="s">
        <v>18</v>
      </c>
      <c r="Q16" s="46"/>
    </row>
    <row r="17" spans="1:17">
      <c r="A17" s="40" t="s">
        <v>30</v>
      </c>
      <c r="B17" s="38"/>
      <c r="C17" s="54" t="s">
        <v>22</v>
      </c>
      <c r="D17" s="39">
        <v>68308</v>
      </c>
      <c r="E17" s="39">
        <v>337000</v>
      </c>
      <c r="F17" s="41">
        <f t="shared" si="3"/>
        <v>0.20269436201780416</v>
      </c>
      <c r="G17" s="42">
        <v>33</v>
      </c>
      <c r="H17" s="39">
        <v>237000</v>
      </c>
      <c r="I17" s="41">
        <f t="shared" si="1"/>
        <v>0.70326409495548958</v>
      </c>
      <c r="J17" s="150">
        <v>4</v>
      </c>
      <c r="K17" s="41">
        <f t="shared" si="0"/>
        <v>0.2882194092827004</v>
      </c>
      <c r="L17" s="43">
        <v>49</v>
      </c>
      <c r="M17" s="43">
        <f t="shared" si="2"/>
        <v>0</v>
      </c>
      <c r="N17" s="49" t="s">
        <v>18</v>
      </c>
      <c r="O17" s="50" t="s">
        <v>18</v>
      </c>
      <c r="P17" s="49" t="s">
        <v>18</v>
      </c>
      <c r="Q17" s="45"/>
    </row>
    <row r="18" spans="1:17">
      <c r="A18" s="40" t="s">
        <v>31</v>
      </c>
      <c r="B18" s="38"/>
      <c r="C18" s="54" t="s">
        <v>22</v>
      </c>
      <c r="D18" s="39">
        <v>28485</v>
      </c>
      <c r="E18" s="39">
        <v>70000</v>
      </c>
      <c r="F18" s="41">
        <f t="shared" si="3"/>
        <v>0.40692857142857142</v>
      </c>
      <c r="G18" s="42">
        <v>3</v>
      </c>
      <c r="H18" s="39">
        <v>12000</v>
      </c>
      <c r="I18" s="41">
        <f t="shared" si="1"/>
        <v>0.17142857142857143</v>
      </c>
      <c r="J18" s="150">
        <v>36</v>
      </c>
      <c r="K18" s="41">
        <f t="shared" si="0"/>
        <v>2.3737499999999998</v>
      </c>
      <c r="L18" s="43">
        <v>2</v>
      </c>
      <c r="M18" s="43">
        <f t="shared" si="2"/>
        <v>1</v>
      </c>
      <c r="N18" s="49" t="s">
        <v>18</v>
      </c>
      <c r="O18" s="50" t="s">
        <v>18</v>
      </c>
      <c r="P18" s="49" t="s">
        <v>18</v>
      </c>
      <c r="Q18" s="45"/>
    </row>
    <row r="19" spans="1:17">
      <c r="A19" s="40" t="s">
        <v>32</v>
      </c>
      <c r="B19" s="38"/>
      <c r="C19" s="54" t="s">
        <v>22</v>
      </c>
      <c r="D19" s="39">
        <v>38048</v>
      </c>
      <c r="E19" s="39">
        <v>45000</v>
      </c>
      <c r="F19" s="41">
        <f t="shared" si="3"/>
        <v>0.8455111111111111</v>
      </c>
      <c r="G19" s="42">
        <v>1</v>
      </c>
      <c r="H19" s="39">
        <v>57000</v>
      </c>
      <c r="I19" s="41">
        <f t="shared" si="1"/>
        <v>1.2666666666666666</v>
      </c>
      <c r="J19" s="150">
        <v>1</v>
      </c>
      <c r="K19" s="41">
        <f t="shared" si="0"/>
        <v>0.66750877192982461</v>
      </c>
      <c r="L19" s="43">
        <v>42</v>
      </c>
      <c r="M19" s="43">
        <f t="shared" si="2"/>
        <v>0</v>
      </c>
      <c r="N19" s="49" t="s">
        <v>18</v>
      </c>
      <c r="O19" s="50" t="s">
        <v>18</v>
      </c>
      <c r="P19" s="49" t="s">
        <v>18</v>
      </c>
      <c r="Q19" s="45"/>
    </row>
    <row r="20" spans="1:17">
      <c r="A20" s="40" t="s">
        <v>33</v>
      </c>
      <c r="B20" s="38"/>
      <c r="C20" s="54" t="s">
        <v>22</v>
      </c>
      <c r="D20" s="39">
        <v>163207</v>
      </c>
      <c r="E20" s="39">
        <v>507000</v>
      </c>
      <c r="F20" s="41">
        <f t="shared" si="3"/>
        <v>0.32190729783037475</v>
      </c>
      <c r="G20" s="42">
        <v>10</v>
      </c>
      <c r="H20" s="39">
        <v>340000</v>
      </c>
      <c r="I20" s="41">
        <f t="shared" si="1"/>
        <v>0.67061143984220906</v>
      </c>
      <c r="J20" s="150">
        <v>5</v>
      </c>
      <c r="K20" s="41">
        <f t="shared" si="0"/>
        <v>0.48002058823529414</v>
      </c>
      <c r="L20" s="43">
        <v>44</v>
      </c>
      <c r="M20" s="43">
        <f t="shared" si="2"/>
        <v>0</v>
      </c>
      <c r="N20" s="49" t="s">
        <v>18</v>
      </c>
      <c r="O20" s="50" t="s">
        <v>18</v>
      </c>
      <c r="P20" s="49" t="s">
        <v>18</v>
      </c>
      <c r="Q20" s="45"/>
    </row>
    <row r="21" spans="1:17" s="67" customFormat="1" ht="18" customHeight="1">
      <c r="A21" s="56" t="s">
        <v>109</v>
      </c>
      <c r="B21" s="57"/>
      <c r="C21" s="58"/>
      <c r="D21" s="59">
        <f>D22+D29</f>
        <v>927353</v>
      </c>
      <c r="E21" s="59">
        <f>E22+E29</f>
        <v>3991000</v>
      </c>
      <c r="F21" s="60">
        <f>D21/E21</f>
        <v>0.23236106239037835</v>
      </c>
      <c r="G21" s="61"/>
      <c r="H21" s="59">
        <f>H22+H29</f>
        <v>964000</v>
      </c>
      <c r="I21" s="60">
        <f>H21/E21</f>
        <v>0.24154347281383112</v>
      </c>
      <c r="J21" s="156"/>
      <c r="K21" s="60">
        <f>D21/H21</f>
        <v>0.96198443983402493</v>
      </c>
      <c r="L21" s="62"/>
      <c r="M21" s="62">
        <f>M22+M29</f>
        <v>7</v>
      </c>
      <c r="N21" s="63"/>
      <c r="O21" s="64"/>
      <c r="P21" s="65"/>
      <c r="Q21" s="66">
        <f>AVERAGE(Q23:Q28,Q31:Q35)</f>
        <v>0.77</v>
      </c>
    </row>
    <row r="22" spans="1:17" s="67" customFormat="1" ht="18" customHeight="1">
      <c r="A22" s="68" t="s">
        <v>110</v>
      </c>
      <c r="B22" s="69"/>
      <c r="C22" s="70"/>
      <c r="D22" s="71">
        <f>SUM(D23:D28)</f>
        <v>571730</v>
      </c>
      <c r="E22" s="71">
        <f>SUM(E23:E28)</f>
        <v>2298000</v>
      </c>
      <c r="F22" s="72">
        <f t="shared" si="3"/>
        <v>0.2487946040034813</v>
      </c>
      <c r="G22" s="73"/>
      <c r="H22" s="71">
        <f>SUM(H23:H28)</f>
        <v>566000</v>
      </c>
      <c r="I22" s="72">
        <f t="shared" si="1"/>
        <v>0.24630113141862489</v>
      </c>
      <c r="J22" s="155"/>
      <c r="K22" s="72">
        <f t="shared" si="0"/>
        <v>1.0101236749116609</v>
      </c>
      <c r="L22" s="74"/>
      <c r="M22" s="74">
        <f>SUM(M23:M28)</f>
        <v>4</v>
      </c>
      <c r="N22" s="75"/>
      <c r="O22" s="76"/>
      <c r="P22" s="77"/>
      <c r="Q22" s="98">
        <f>AVERAGE(Q23:Q28)</f>
        <v>0.76</v>
      </c>
    </row>
    <row r="23" spans="1:17">
      <c r="A23" s="47" t="s">
        <v>41</v>
      </c>
      <c r="B23" s="28"/>
      <c r="C23" s="55" t="s">
        <v>17</v>
      </c>
      <c r="D23" s="29">
        <v>43446</v>
      </c>
      <c r="E23" s="29">
        <v>227000</v>
      </c>
      <c r="F23" s="30">
        <f t="shared" ref="F23:F28" si="4">D23/E23</f>
        <v>0.19139207048458151</v>
      </c>
      <c r="G23" s="31">
        <v>34</v>
      </c>
      <c r="H23" s="29">
        <v>51000</v>
      </c>
      <c r="I23" s="30">
        <f t="shared" ref="I23:I28" si="5">H23/E23</f>
        <v>0.22466960352422907</v>
      </c>
      <c r="J23" s="153">
        <v>14</v>
      </c>
      <c r="K23" s="30">
        <f t="shared" ref="K23:K28" si="6">D23/H23</f>
        <v>0.85188235294117642</v>
      </c>
      <c r="L23" s="32">
        <v>35</v>
      </c>
      <c r="M23" s="32">
        <f t="shared" ref="M23:M28" si="7">IF(K23&gt;=1,1,0)</f>
        <v>0</v>
      </c>
      <c r="N23" s="51" t="s">
        <v>18</v>
      </c>
      <c r="O23" s="99" t="s">
        <v>39</v>
      </c>
      <c r="P23" s="53" t="s">
        <v>37</v>
      </c>
      <c r="Q23" s="35">
        <v>0.88</v>
      </c>
    </row>
    <row r="24" spans="1:17">
      <c r="A24" s="47" t="s">
        <v>45</v>
      </c>
      <c r="B24" s="28"/>
      <c r="C24" s="55" t="s">
        <v>22</v>
      </c>
      <c r="D24" s="29">
        <v>82747</v>
      </c>
      <c r="E24" s="29">
        <v>302000</v>
      </c>
      <c r="F24" s="30">
        <f t="shared" si="4"/>
        <v>0.27399668874172184</v>
      </c>
      <c r="G24" s="31">
        <v>16</v>
      </c>
      <c r="H24" s="29">
        <v>220000</v>
      </c>
      <c r="I24" s="30">
        <f t="shared" si="5"/>
        <v>0.72847682119205293</v>
      </c>
      <c r="J24" s="153">
        <v>3</v>
      </c>
      <c r="K24" s="30">
        <f t="shared" si="6"/>
        <v>0.37612272727272728</v>
      </c>
      <c r="L24" s="32">
        <v>48</v>
      </c>
      <c r="M24" s="32">
        <f t="shared" si="7"/>
        <v>0</v>
      </c>
      <c r="N24" s="51" t="s">
        <v>18</v>
      </c>
      <c r="O24" s="99" t="s">
        <v>43</v>
      </c>
      <c r="P24" s="51" t="s">
        <v>44</v>
      </c>
      <c r="Q24" s="36"/>
    </row>
    <row r="25" spans="1:17">
      <c r="A25" s="48" t="s">
        <v>38</v>
      </c>
      <c r="B25" s="28"/>
      <c r="C25" s="55" t="s">
        <v>35</v>
      </c>
      <c r="D25" s="29">
        <v>152335</v>
      </c>
      <c r="E25" s="29">
        <v>657000</v>
      </c>
      <c r="F25" s="30">
        <f t="shared" si="4"/>
        <v>0.23186453576864535</v>
      </c>
      <c r="G25" s="31">
        <v>28</v>
      </c>
      <c r="H25" s="29">
        <v>118000</v>
      </c>
      <c r="I25" s="30">
        <f t="shared" si="5"/>
        <v>0.17960426179604261</v>
      </c>
      <c r="J25" s="153">
        <v>30</v>
      </c>
      <c r="K25" s="30">
        <f t="shared" si="6"/>
        <v>1.2909745762711864</v>
      </c>
      <c r="L25" s="32">
        <v>19</v>
      </c>
      <c r="M25" s="32">
        <f t="shared" si="7"/>
        <v>1</v>
      </c>
      <c r="N25" s="51" t="s">
        <v>18</v>
      </c>
      <c r="O25" s="99" t="s">
        <v>39</v>
      </c>
      <c r="P25" s="53" t="s">
        <v>37</v>
      </c>
      <c r="Q25" s="35">
        <v>0.82</v>
      </c>
    </row>
    <row r="26" spans="1:17">
      <c r="A26" s="48" t="s">
        <v>40</v>
      </c>
      <c r="B26" s="28"/>
      <c r="C26" s="55" t="s">
        <v>35</v>
      </c>
      <c r="D26" s="29">
        <v>36584</v>
      </c>
      <c r="E26" s="29">
        <v>152000</v>
      </c>
      <c r="F26" s="30">
        <f t="shared" si="4"/>
        <v>0.24068421052631578</v>
      </c>
      <c r="G26" s="31">
        <v>24</v>
      </c>
      <c r="H26" s="29">
        <v>31000</v>
      </c>
      <c r="I26" s="30">
        <f t="shared" si="5"/>
        <v>0.20394736842105263</v>
      </c>
      <c r="J26" s="153">
        <v>17</v>
      </c>
      <c r="K26" s="30">
        <f t="shared" si="6"/>
        <v>1.1801290322580644</v>
      </c>
      <c r="L26" s="32">
        <v>23</v>
      </c>
      <c r="M26" s="32">
        <f t="shared" si="7"/>
        <v>1</v>
      </c>
      <c r="N26" s="51" t="s">
        <v>18</v>
      </c>
      <c r="O26" s="99" t="s">
        <v>39</v>
      </c>
      <c r="P26" s="53" t="s">
        <v>37</v>
      </c>
      <c r="Q26" s="35">
        <v>0.66</v>
      </c>
    </row>
    <row r="27" spans="1:17">
      <c r="A27" s="47" t="s">
        <v>42</v>
      </c>
      <c r="B27" s="28"/>
      <c r="C27" s="55" t="s">
        <v>17</v>
      </c>
      <c r="D27" s="29">
        <v>40262</v>
      </c>
      <c r="E27" s="29">
        <v>137000</v>
      </c>
      <c r="F27" s="30">
        <f t="shared" si="4"/>
        <v>0.29388321167883213</v>
      </c>
      <c r="G27" s="31">
        <v>12</v>
      </c>
      <c r="H27" s="29">
        <v>19000</v>
      </c>
      <c r="I27" s="30">
        <f t="shared" si="5"/>
        <v>0.13868613138686131</v>
      </c>
      <c r="J27" s="153">
        <v>50</v>
      </c>
      <c r="K27" s="30">
        <f t="shared" si="6"/>
        <v>2.1190526315789473</v>
      </c>
      <c r="L27" s="32">
        <v>3</v>
      </c>
      <c r="M27" s="32">
        <f t="shared" si="7"/>
        <v>1</v>
      </c>
      <c r="N27" s="51" t="s">
        <v>18</v>
      </c>
      <c r="O27" s="99" t="s">
        <v>43</v>
      </c>
      <c r="P27" s="51" t="s">
        <v>44</v>
      </c>
      <c r="Q27" s="35">
        <v>0.73</v>
      </c>
    </row>
    <row r="28" spans="1:17">
      <c r="A28" s="47" t="s">
        <v>34</v>
      </c>
      <c r="B28" s="28"/>
      <c r="C28" s="55" t="s">
        <v>35</v>
      </c>
      <c r="D28" s="29">
        <v>216356</v>
      </c>
      <c r="E28" s="29">
        <v>823000</v>
      </c>
      <c r="F28" s="30">
        <f t="shared" si="4"/>
        <v>0.26288699878493316</v>
      </c>
      <c r="G28" s="31">
        <v>17</v>
      </c>
      <c r="H28" s="29">
        <v>127000</v>
      </c>
      <c r="I28" s="30">
        <f t="shared" si="5"/>
        <v>0.1543134872417983</v>
      </c>
      <c r="J28" s="153">
        <v>45</v>
      </c>
      <c r="K28" s="30">
        <f t="shared" si="6"/>
        <v>1.7035905511811023</v>
      </c>
      <c r="L28" s="32">
        <v>10</v>
      </c>
      <c r="M28" s="32">
        <f t="shared" si="7"/>
        <v>1</v>
      </c>
      <c r="N28" s="51" t="s">
        <v>18</v>
      </c>
      <c r="O28" s="52" t="s">
        <v>36</v>
      </c>
      <c r="P28" s="53" t="s">
        <v>37</v>
      </c>
      <c r="Q28" s="35">
        <v>0.71</v>
      </c>
    </row>
    <row r="29" spans="1:17">
      <c r="A29" s="112" t="s">
        <v>111</v>
      </c>
      <c r="B29" s="113"/>
      <c r="C29" s="114"/>
      <c r="D29" s="115">
        <f>SUM(D30:D35)</f>
        <v>355623</v>
      </c>
      <c r="E29" s="115">
        <f>SUM(E30:E35)</f>
        <v>1693000</v>
      </c>
      <c r="F29" s="116">
        <f t="shared" ref="F29" si="8">D29/E29</f>
        <v>0.21005493207324277</v>
      </c>
      <c r="G29" s="117"/>
      <c r="H29" s="115">
        <f>SUM(H30:H35)</f>
        <v>398000</v>
      </c>
      <c r="I29" s="116">
        <f t="shared" ref="I29" si="9">H29/E29</f>
        <v>0.23508564678086238</v>
      </c>
      <c r="J29" s="157"/>
      <c r="K29" s="116">
        <f t="shared" ref="K29" si="10">D29/H29</f>
        <v>0.89352512562814068</v>
      </c>
      <c r="L29" s="118"/>
      <c r="M29" s="119">
        <f>SUM(M30:M35)</f>
        <v>3</v>
      </c>
      <c r="N29" s="120"/>
      <c r="O29" s="121"/>
      <c r="P29" s="120"/>
      <c r="Q29" s="122">
        <f>AVERAGE(Q30:Q35)</f>
        <v>0.78666666666666663</v>
      </c>
    </row>
    <row r="30" spans="1:17">
      <c r="A30" s="123" t="s">
        <v>50</v>
      </c>
      <c r="B30" s="113"/>
      <c r="C30" s="114" t="s">
        <v>17</v>
      </c>
      <c r="D30" s="124">
        <v>29163</v>
      </c>
      <c r="E30" s="124">
        <v>262000</v>
      </c>
      <c r="F30" s="125">
        <f t="shared" ref="F30:F36" si="11">D30/E30</f>
        <v>0.1113091603053435</v>
      </c>
      <c r="G30" s="117">
        <v>49</v>
      </c>
      <c r="H30" s="124">
        <v>41000</v>
      </c>
      <c r="I30" s="125">
        <f t="shared" ref="I30:I60" si="12">H30/E30</f>
        <v>0.15648854961832062</v>
      </c>
      <c r="J30" s="152">
        <v>43</v>
      </c>
      <c r="K30" s="125">
        <f t="shared" ref="K30:K60" si="13">D30/H30</f>
        <v>0.71129268292682923</v>
      </c>
      <c r="L30" s="118">
        <v>40</v>
      </c>
      <c r="M30" s="118">
        <f t="shared" ref="M30:M35" si="14">IF(K30&gt;=1,1,0)</f>
        <v>0</v>
      </c>
      <c r="N30" s="126" t="s">
        <v>39</v>
      </c>
      <c r="O30" s="127" t="s">
        <v>36</v>
      </c>
      <c r="P30" s="126" t="s">
        <v>37</v>
      </c>
      <c r="Q30" s="128"/>
    </row>
    <row r="31" spans="1:17">
      <c r="A31" s="123" t="s">
        <v>46</v>
      </c>
      <c r="B31" s="113"/>
      <c r="C31" s="114" t="s">
        <v>35</v>
      </c>
      <c r="D31" s="124">
        <v>44258</v>
      </c>
      <c r="E31" s="124">
        <v>122000</v>
      </c>
      <c r="F31" s="125">
        <f t="shared" si="11"/>
        <v>0.36277049180327869</v>
      </c>
      <c r="G31" s="117">
        <v>8</v>
      </c>
      <c r="H31" s="124">
        <v>23000</v>
      </c>
      <c r="I31" s="125">
        <f t="shared" si="12"/>
        <v>0.18852459016393441</v>
      </c>
      <c r="J31" s="152">
        <v>25</v>
      </c>
      <c r="K31" s="125">
        <f t="shared" si="13"/>
        <v>1.9242608695652175</v>
      </c>
      <c r="L31" s="118">
        <v>5</v>
      </c>
      <c r="M31" s="118">
        <f t="shared" si="14"/>
        <v>1</v>
      </c>
      <c r="N31" s="126" t="s">
        <v>39</v>
      </c>
      <c r="O31" s="127" t="s">
        <v>18</v>
      </c>
      <c r="P31" s="129" t="s">
        <v>44</v>
      </c>
      <c r="Q31" s="130">
        <v>0.74</v>
      </c>
    </row>
    <row r="32" spans="1:17">
      <c r="A32" s="123" t="s">
        <v>74</v>
      </c>
      <c r="B32" s="113"/>
      <c r="C32" s="114" t="s">
        <v>35</v>
      </c>
      <c r="D32" s="124">
        <v>42975</v>
      </c>
      <c r="E32" s="124">
        <v>239000</v>
      </c>
      <c r="F32" s="125">
        <f t="shared" si="11"/>
        <v>0.17981171548117156</v>
      </c>
      <c r="G32" s="117">
        <v>38</v>
      </c>
      <c r="H32" s="124">
        <v>40000</v>
      </c>
      <c r="I32" s="125">
        <f t="shared" si="12"/>
        <v>0.16736401673640167</v>
      </c>
      <c r="J32" s="152">
        <v>37</v>
      </c>
      <c r="K32" s="125">
        <f t="shared" si="13"/>
        <v>1.0743750000000001</v>
      </c>
      <c r="L32" s="118">
        <v>29</v>
      </c>
      <c r="M32" s="118">
        <f t="shared" si="14"/>
        <v>1</v>
      </c>
      <c r="N32" s="126" t="s">
        <v>39</v>
      </c>
      <c r="O32" s="161" t="s">
        <v>75</v>
      </c>
      <c r="P32" s="162"/>
      <c r="Q32" s="130">
        <v>0.76</v>
      </c>
    </row>
    <row r="33" spans="1:17">
      <c r="A33" s="123" t="s">
        <v>48</v>
      </c>
      <c r="B33" s="113"/>
      <c r="C33" s="114" t="s">
        <v>22</v>
      </c>
      <c r="D33" s="124">
        <v>45390</v>
      </c>
      <c r="E33" s="124">
        <v>249000</v>
      </c>
      <c r="F33" s="125">
        <f t="shared" si="11"/>
        <v>0.18228915662650602</v>
      </c>
      <c r="G33" s="117">
        <v>37</v>
      </c>
      <c r="H33" s="124">
        <v>115000</v>
      </c>
      <c r="I33" s="125">
        <f t="shared" si="12"/>
        <v>0.46184738955823296</v>
      </c>
      <c r="J33" s="152">
        <v>6</v>
      </c>
      <c r="K33" s="125">
        <f t="shared" si="13"/>
        <v>0.39469565217391306</v>
      </c>
      <c r="L33" s="118">
        <v>46</v>
      </c>
      <c r="M33" s="118">
        <f t="shared" si="14"/>
        <v>0</v>
      </c>
      <c r="N33" s="126" t="s">
        <v>39</v>
      </c>
      <c r="O33" s="127" t="s">
        <v>18</v>
      </c>
      <c r="P33" s="120" t="s">
        <v>44</v>
      </c>
      <c r="Q33" s="128"/>
    </row>
    <row r="34" spans="1:17">
      <c r="A34" s="123" t="s">
        <v>47</v>
      </c>
      <c r="B34" s="113"/>
      <c r="C34" s="114" t="s">
        <v>35</v>
      </c>
      <c r="D34" s="124">
        <v>161775</v>
      </c>
      <c r="E34" s="124">
        <v>628000</v>
      </c>
      <c r="F34" s="125">
        <f t="shared" si="11"/>
        <v>0.25760350318471337</v>
      </c>
      <c r="G34" s="117">
        <v>18</v>
      </c>
      <c r="H34" s="124">
        <v>96000</v>
      </c>
      <c r="I34" s="125">
        <f t="shared" si="12"/>
        <v>0.15286624203821655</v>
      </c>
      <c r="J34" s="152">
        <v>46</v>
      </c>
      <c r="K34" s="125">
        <f t="shared" si="13"/>
        <v>1.6851562499999999</v>
      </c>
      <c r="L34" s="118">
        <v>13</v>
      </c>
      <c r="M34" s="118">
        <f t="shared" si="14"/>
        <v>1</v>
      </c>
      <c r="N34" s="126" t="s">
        <v>39</v>
      </c>
      <c r="O34" s="127" t="s">
        <v>18</v>
      </c>
      <c r="P34" s="120" t="s">
        <v>44</v>
      </c>
      <c r="Q34" s="130">
        <v>0.86</v>
      </c>
    </row>
    <row r="35" spans="1:17">
      <c r="A35" s="123" t="s">
        <v>49</v>
      </c>
      <c r="B35" s="113"/>
      <c r="C35" s="131" t="s">
        <v>22</v>
      </c>
      <c r="D35" s="124">
        <v>32062</v>
      </c>
      <c r="E35" s="124">
        <v>193000</v>
      </c>
      <c r="F35" s="125">
        <f t="shared" si="11"/>
        <v>0.16612435233160622</v>
      </c>
      <c r="G35" s="117">
        <v>40</v>
      </c>
      <c r="H35" s="124">
        <v>83000</v>
      </c>
      <c r="I35" s="125">
        <f t="shared" si="12"/>
        <v>0.43005181347150256</v>
      </c>
      <c r="J35" s="152">
        <v>7</v>
      </c>
      <c r="K35" s="125">
        <f t="shared" si="13"/>
        <v>0.38628915662650604</v>
      </c>
      <c r="L35" s="118">
        <v>47</v>
      </c>
      <c r="M35" s="118">
        <f t="shared" si="14"/>
        <v>0</v>
      </c>
      <c r="N35" s="126" t="s">
        <v>39</v>
      </c>
      <c r="O35" s="127" t="s">
        <v>18</v>
      </c>
      <c r="P35" s="120" t="s">
        <v>44</v>
      </c>
      <c r="Q35" s="130"/>
    </row>
    <row r="36" spans="1:17" s="67" customFormat="1">
      <c r="A36" s="132" t="s">
        <v>112</v>
      </c>
      <c r="B36" s="133"/>
      <c r="C36" s="134"/>
      <c r="D36" s="135">
        <f>SUM(D37:D59)</f>
        <v>4395527</v>
      </c>
      <c r="E36" s="135">
        <f>SUM(E37:E59)</f>
        <v>16212000</v>
      </c>
      <c r="F36" s="136">
        <f t="shared" si="11"/>
        <v>0.27112799161115225</v>
      </c>
      <c r="G36" s="137"/>
      <c r="H36" s="135">
        <f>SUM(H37:H59)</f>
        <v>3119000</v>
      </c>
      <c r="I36" s="136">
        <f t="shared" si="12"/>
        <v>0.19238835430545276</v>
      </c>
      <c r="J36" s="154"/>
      <c r="K36" s="136">
        <f t="shared" si="13"/>
        <v>1.4092744469381211</v>
      </c>
      <c r="L36" s="138"/>
      <c r="M36" s="138">
        <f>SUM(M37:M59)</f>
        <v>17</v>
      </c>
      <c r="N36" s="139"/>
      <c r="O36" s="140"/>
      <c r="P36" s="139"/>
      <c r="Q36" s="141">
        <f>AVERAGE(Q37:Q59)</f>
        <v>0.67772727272727273</v>
      </c>
    </row>
    <row r="37" spans="1:17">
      <c r="A37" s="146" t="s">
        <v>51</v>
      </c>
      <c r="B37" s="100"/>
      <c r="C37" s="101" t="s">
        <v>35</v>
      </c>
      <c r="D37" s="104">
        <v>97870</v>
      </c>
      <c r="E37" s="104">
        <v>464000</v>
      </c>
      <c r="F37" s="105">
        <f t="shared" ref="F37:F59" si="15">D37/E37</f>
        <v>0.21092672413793104</v>
      </c>
      <c r="G37" s="106">
        <v>30</v>
      </c>
      <c r="H37" s="104">
        <v>82000</v>
      </c>
      <c r="I37" s="105">
        <f t="shared" si="12"/>
        <v>0.17672413793103448</v>
      </c>
      <c r="J37" s="151">
        <v>33</v>
      </c>
      <c r="K37" s="105">
        <f t="shared" si="13"/>
        <v>1.1935365853658537</v>
      </c>
      <c r="L37" s="107">
        <v>22</v>
      </c>
      <c r="M37" s="107">
        <f t="shared" ref="M37:M59" si="16">IF(K37&gt;=1,1,0)</f>
        <v>1</v>
      </c>
      <c r="N37" s="102" t="s">
        <v>39</v>
      </c>
      <c r="O37" s="103" t="s">
        <v>39</v>
      </c>
      <c r="P37" s="102" t="s">
        <v>39</v>
      </c>
      <c r="Q37" s="108">
        <v>0.78</v>
      </c>
    </row>
    <row r="38" spans="1:17">
      <c r="A38" s="146" t="s">
        <v>52</v>
      </c>
      <c r="B38" s="109"/>
      <c r="C38" s="101" t="s">
        <v>35</v>
      </c>
      <c r="D38" s="104">
        <v>12890</v>
      </c>
      <c r="E38" s="104">
        <v>78000</v>
      </c>
      <c r="F38" s="105">
        <f t="shared" si="15"/>
        <v>0.16525641025641025</v>
      </c>
      <c r="G38" s="106">
        <v>41</v>
      </c>
      <c r="H38" s="104">
        <v>20000</v>
      </c>
      <c r="I38" s="105">
        <f t="shared" si="12"/>
        <v>0.25641025641025639</v>
      </c>
      <c r="J38" s="151">
        <v>10</v>
      </c>
      <c r="K38" s="105">
        <f t="shared" si="13"/>
        <v>0.64449999999999996</v>
      </c>
      <c r="L38" s="107">
        <v>43</v>
      </c>
      <c r="M38" s="107">
        <f t="shared" si="16"/>
        <v>0</v>
      </c>
      <c r="N38" s="102" t="s">
        <v>39</v>
      </c>
      <c r="O38" s="103" t="s">
        <v>39</v>
      </c>
      <c r="P38" s="102" t="s">
        <v>39</v>
      </c>
      <c r="Q38" s="108">
        <v>0.66</v>
      </c>
    </row>
    <row r="39" spans="1:17">
      <c r="A39" s="146" t="s">
        <v>53</v>
      </c>
      <c r="B39" s="109"/>
      <c r="C39" s="101" t="s">
        <v>35</v>
      </c>
      <c r="D39" s="104">
        <v>120071</v>
      </c>
      <c r="E39" s="104">
        <v>551000</v>
      </c>
      <c r="F39" s="105">
        <f t="shared" si="15"/>
        <v>0.2179147005444646</v>
      </c>
      <c r="G39" s="106">
        <v>29</v>
      </c>
      <c r="H39" s="104">
        <v>111000</v>
      </c>
      <c r="I39" s="105">
        <f t="shared" si="12"/>
        <v>0.2014519056261343</v>
      </c>
      <c r="J39" s="151">
        <v>18</v>
      </c>
      <c r="K39" s="105">
        <f t="shared" si="13"/>
        <v>1.0817207207207207</v>
      </c>
      <c r="L39" s="107">
        <v>26</v>
      </c>
      <c r="M39" s="107">
        <f t="shared" si="16"/>
        <v>1</v>
      </c>
      <c r="N39" s="102" t="s">
        <v>39</v>
      </c>
      <c r="O39" s="103" t="s">
        <v>39</v>
      </c>
      <c r="P39" s="102" t="s">
        <v>39</v>
      </c>
      <c r="Q39" s="108">
        <v>0.68</v>
      </c>
    </row>
    <row r="40" spans="1:17">
      <c r="A40" s="146" t="s">
        <v>54</v>
      </c>
      <c r="B40" s="109"/>
      <c r="C40" s="101" t="s">
        <v>35</v>
      </c>
      <c r="D40" s="104">
        <v>983775</v>
      </c>
      <c r="E40" s="104">
        <v>2545000</v>
      </c>
      <c r="F40" s="105">
        <f t="shared" si="15"/>
        <v>0.38655206286836935</v>
      </c>
      <c r="G40" s="106">
        <v>4</v>
      </c>
      <c r="H40" s="104">
        <v>477000</v>
      </c>
      <c r="I40" s="105">
        <f t="shared" si="12"/>
        <v>0.187426326129666</v>
      </c>
      <c r="J40" s="151">
        <v>27</v>
      </c>
      <c r="K40" s="105">
        <f t="shared" si="13"/>
        <v>2.0624213836477989</v>
      </c>
      <c r="L40" s="107">
        <v>4</v>
      </c>
      <c r="M40" s="107">
        <f t="shared" si="16"/>
        <v>1</v>
      </c>
      <c r="N40" s="102" t="s">
        <v>39</v>
      </c>
      <c r="O40" s="103" t="s">
        <v>39</v>
      </c>
      <c r="P40" s="102" t="s">
        <v>39</v>
      </c>
      <c r="Q40" s="108">
        <v>0.77</v>
      </c>
    </row>
    <row r="41" spans="1:17">
      <c r="A41" s="146" t="s">
        <v>55</v>
      </c>
      <c r="B41" s="109"/>
      <c r="C41" s="101" t="s">
        <v>35</v>
      </c>
      <c r="D41" s="104">
        <v>316543</v>
      </c>
      <c r="E41" s="104">
        <v>1063000</v>
      </c>
      <c r="F41" s="105">
        <f t="shared" si="15"/>
        <v>0.29778269049858891</v>
      </c>
      <c r="G41" s="106">
        <v>11</v>
      </c>
      <c r="H41" s="104">
        <v>204000</v>
      </c>
      <c r="I41" s="105">
        <f t="shared" si="12"/>
        <v>0.19190968955785512</v>
      </c>
      <c r="J41" s="151">
        <v>23</v>
      </c>
      <c r="K41" s="105">
        <f t="shared" si="13"/>
        <v>1.5516813725490195</v>
      </c>
      <c r="L41" s="107">
        <v>14</v>
      </c>
      <c r="M41" s="107">
        <f t="shared" si="16"/>
        <v>1</v>
      </c>
      <c r="N41" s="102" t="s">
        <v>39</v>
      </c>
      <c r="O41" s="103" t="s">
        <v>39</v>
      </c>
      <c r="P41" s="102" t="s">
        <v>39</v>
      </c>
      <c r="Q41" s="108">
        <v>0.63</v>
      </c>
    </row>
    <row r="42" spans="1:17">
      <c r="A42" s="146" t="s">
        <v>73</v>
      </c>
      <c r="B42" s="109"/>
      <c r="C42" s="101" t="s">
        <v>22</v>
      </c>
      <c r="D42" s="104">
        <v>76061</v>
      </c>
      <c r="E42" s="104">
        <v>202000</v>
      </c>
      <c r="F42" s="105">
        <f t="shared" si="15"/>
        <v>0.37653960396039604</v>
      </c>
      <c r="G42" s="106">
        <v>5</v>
      </c>
      <c r="H42" s="104">
        <v>40000</v>
      </c>
      <c r="I42" s="105">
        <f t="shared" si="12"/>
        <v>0.19801980198019803</v>
      </c>
      <c r="J42" s="151">
        <v>20</v>
      </c>
      <c r="K42" s="105">
        <f t="shared" si="13"/>
        <v>1.9015249999999999</v>
      </c>
      <c r="L42" s="107">
        <v>6</v>
      </c>
      <c r="M42" s="107">
        <f t="shared" si="16"/>
        <v>1</v>
      </c>
      <c r="N42" s="102" t="s">
        <v>39</v>
      </c>
      <c r="O42" s="103" t="s">
        <v>39</v>
      </c>
      <c r="P42" s="102" t="s">
        <v>39</v>
      </c>
      <c r="Q42" s="111"/>
    </row>
    <row r="43" spans="1:17">
      <c r="A43" s="146" t="s">
        <v>56</v>
      </c>
      <c r="B43" s="109"/>
      <c r="C43" s="101" t="s">
        <v>35</v>
      </c>
      <c r="D43" s="104">
        <v>132423</v>
      </c>
      <c r="E43" s="104">
        <v>525000</v>
      </c>
      <c r="F43" s="105">
        <f t="shared" si="15"/>
        <v>0.25223428571428569</v>
      </c>
      <c r="G43" s="106">
        <v>20</v>
      </c>
      <c r="H43" s="104">
        <v>125000</v>
      </c>
      <c r="I43" s="105">
        <f t="shared" si="12"/>
        <v>0.23809523809523808</v>
      </c>
      <c r="J43" s="151">
        <v>11</v>
      </c>
      <c r="K43" s="105">
        <f t="shared" si="13"/>
        <v>1.0593840000000001</v>
      </c>
      <c r="L43" s="107">
        <v>31</v>
      </c>
      <c r="M43" s="107">
        <f t="shared" si="16"/>
        <v>1</v>
      </c>
      <c r="N43" s="102" t="s">
        <v>39</v>
      </c>
      <c r="O43" s="103" t="s">
        <v>39</v>
      </c>
      <c r="P43" s="102" t="s">
        <v>39</v>
      </c>
      <c r="Q43" s="108">
        <v>0.69</v>
      </c>
    </row>
    <row r="44" spans="1:17">
      <c r="A44" s="146" t="s">
        <v>57</v>
      </c>
      <c r="B44" s="109"/>
      <c r="C44" s="101" t="s">
        <v>35</v>
      </c>
      <c r="D44" s="104">
        <v>57013</v>
      </c>
      <c r="E44" s="104">
        <v>298000</v>
      </c>
      <c r="F44" s="105">
        <f t="shared" si="15"/>
        <v>0.19131879194630871</v>
      </c>
      <c r="G44" s="106">
        <v>35</v>
      </c>
      <c r="H44" s="104">
        <v>53000</v>
      </c>
      <c r="I44" s="105">
        <f t="shared" si="12"/>
        <v>0.17785234899328858</v>
      </c>
      <c r="J44" s="151">
        <v>32</v>
      </c>
      <c r="K44" s="105">
        <f t="shared" si="13"/>
        <v>1.0757169811320755</v>
      </c>
      <c r="L44" s="107">
        <v>28</v>
      </c>
      <c r="M44" s="107">
        <f t="shared" si="16"/>
        <v>1</v>
      </c>
      <c r="N44" s="102" t="s">
        <v>39</v>
      </c>
      <c r="O44" s="103" t="s">
        <v>39</v>
      </c>
      <c r="P44" s="102" t="s">
        <v>39</v>
      </c>
      <c r="Q44" s="108">
        <v>0.87</v>
      </c>
    </row>
    <row r="45" spans="1:17">
      <c r="A45" s="146" t="s">
        <v>58</v>
      </c>
      <c r="B45" s="109"/>
      <c r="C45" s="101" t="s">
        <v>35</v>
      </c>
      <c r="D45" s="104">
        <v>101778</v>
      </c>
      <c r="E45" s="104">
        <v>489000</v>
      </c>
      <c r="F45" s="105">
        <f t="shared" si="15"/>
        <v>0.20813496932515338</v>
      </c>
      <c r="G45" s="106">
        <v>31</v>
      </c>
      <c r="H45" s="104">
        <v>94000</v>
      </c>
      <c r="I45" s="105">
        <f t="shared" si="12"/>
        <v>0.19222903885480572</v>
      </c>
      <c r="J45" s="151">
        <v>22</v>
      </c>
      <c r="K45" s="105">
        <f t="shared" si="13"/>
        <v>1.0827446808510639</v>
      </c>
      <c r="L45" s="107">
        <v>25</v>
      </c>
      <c r="M45" s="107">
        <f t="shared" si="16"/>
        <v>1</v>
      </c>
      <c r="N45" s="102" t="s">
        <v>39</v>
      </c>
      <c r="O45" s="103" t="s">
        <v>39</v>
      </c>
      <c r="P45" s="102" t="s">
        <v>39</v>
      </c>
      <c r="Q45" s="108">
        <v>0.59</v>
      </c>
    </row>
    <row r="46" spans="1:17">
      <c r="A46" s="146" t="s">
        <v>72</v>
      </c>
      <c r="B46" s="109"/>
      <c r="C46" s="101" t="s">
        <v>17</v>
      </c>
      <c r="D46" s="104">
        <v>272539</v>
      </c>
      <c r="E46" s="104">
        <v>725000</v>
      </c>
      <c r="F46" s="105">
        <f t="shared" si="15"/>
        <v>0.37591586206896555</v>
      </c>
      <c r="G46" s="106">
        <v>6</v>
      </c>
      <c r="H46" s="104">
        <v>161000</v>
      </c>
      <c r="I46" s="105">
        <f t="shared" si="12"/>
        <v>0.22206896551724137</v>
      </c>
      <c r="J46" s="151">
        <v>15</v>
      </c>
      <c r="K46" s="105">
        <f t="shared" si="13"/>
        <v>1.6927888198757763</v>
      </c>
      <c r="L46" s="107">
        <v>12</v>
      </c>
      <c r="M46" s="107">
        <f t="shared" si="16"/>
        <v>1</v>
      </c>
      <c r="N46" s="102" t="s">
        <v>39</v>
      </c>
      <c r="O46" s="103" t="s">
        <v>39</v>
      </c>
      <c r="P46" s="102" t="s">
        <v>39</v>
      </c>
      <c r="Q46" s="108">
        <v>0.55000000000000004</v>
      </c>
    </row>
    <row r="47" spans="1:17">
      <c r="A47" s="146" t="s">
        <v>59</v>
      </c>
      <c r="B47" s="109"/>
      <c r="C47" s="101" t="s">
        <v>35</v>
      </c>
      <c r="D47" s="104">
        <v>61494</v>
      </c>
      <c r="E47" s="104">
        <v>298000</v>
      </c>
      <c r="F47" s="105">
        <f t="shared" si="15"/>
        <v>0.20635570469798659</v>
      </c>
      <c r="G47" s="106">
        <v>32</v>
      </c>
      <c r="H47" s="104">
        <v>58000</v>
      </c>
      <c r="I47" s="105">
        <f t="shared" si="12"/>
        <v>0.19463087248322147</v>
      </c>
      <c r="J47" s="151">
        <v>21</v>
      </c>
      <c r="K47" s="105">
        <f t="shared" si="13"/>
        <v>1.0602413793103449</v>
      </c>
      <c r="L47" s="107">
        <v>30</v>
      </c>
      <c r="M47" s="107">
        <f t="shared" si="16"/>
        <v>1</v>
      </c>
      <c r="N47" s="102" t="s">
        <v>39</v>
      </c>
      <c r="O47" s="103" t="s">
        <v>39</v>
      </c>
      <c r="P47" s="102" t="s">
        <v>39</v>
      </c>
      <c r="Q47" s="108">
        <v>0.54</v>
      </c>
    </row>
    <row r="48" spans="1:17">
      <c r="A48" s="146" t="s">
        <v>60</v>
      </c>
      <c r="B48" s="109"/>
      <c r="C48" s="101" t="s">
        <v>35</v>
      </c>
      <c r="D48" s="104">
        <v>357584</v>
      </c>
      <c r="E48" s="104">
        <v>1073000</v>
      </c>
      <c r="F48" s="105">
        <f t="shared" si="15"/>
        <v>0.33325629077353214</v>
      </c>
      <c r="G48" s="106">
        <v>9</v>
      </c>
      <c r="H48" s="104">
        <v>191000</v>
      </c>
      <c r="I48" s="105">
        <f t="shared" si="12"/>
        <v>0.17800559179869524</v>
      </c>
      <c r="J48" s="151">
        <v>31</v>
      </c>
      <c r="K48" s="105">
        <f t="shared" si="13"/>
        <v>1.8721675392670156</v>
      </c>
      <c r="L48" s="107">
        <v>7</v>
      </c>
      <c r="M48" s="107">
        <f t="shared" si="16"/>
        <v>1</v>
      </c>
      <c r="N48" s="102" t="s">
        <v>39</v>
      </c>
      <c r="O48" s="103" t="s">
        <v>39</v>
      </c>
      <c r="P48" s="102" t="s">
        <v>39</v>
      </c>
      <c r="Q48" s="108">
        <v>0.74</v>
      </c>
    </row>
    <row r="49" spans="1:17">
      <c r="A49" s="146" t="s">
        <v>61</v>
      </c>
      <c r="B49" s="109"/>
      <c r="C49" s="101" t="s">
        <v>35</v>
      </c>
      <c r="D49" s="104">
        <v>10597</v>
      </c>
      <c r="E49" s="104">
        <v>77000</v>
      </c>
      <c r="F49" s="105">
        <f t="shared" si="15"/>
        <v>0.13762337662337662</v>
      </c>
      <c r="G49" s="106">
        <v>47</v>
      </c>
      <c r="H49" s="104">
        <v>11000</v>
      </c>
      <c r="I49" s="105">
        <f t="shared" si="12"/>
        <v>0.14285714285714285</v>
      </c>
      <c r="J49" s="151">
        <v>49</v>
      </c>
      <c r="K49" s="105">
        <f t="shared" si="13"/>
        <v>0.96336363636363631</v>
      </c>
      <c r="L49" s="106">
        <v>32</v>
      </c>
      <c r="M49" s="107">
        <f t="shared" si="16"/>
        <v>0</v>
      </c>
      <c r="N49" s="102" t="s">
        <v>39</v>
      </c>
      <c r="O49" s="110" t="s">
        <v>39</v>
      </c>
      <c r="P49" s="102" t="s">
        <v>39</v>
      </c>
      <c r="Q49" s="108">
        <v>0.65</v>
      </c>
    </row>
    <row r="50" spans="1:17">
      <c r="A50" s="146" t="s">
        <v>62</v>
      </c>
      <c r="B50" s="109"/>
      <c r="C50" s="101" t="s">
        <v>35</v>
      </c>
      <c r="D50" s="104">
        <v>154668</v>
      </c>
      <c r="E50" s="104">
        <v>812000</v>
      </c>
      <c r="F50" s="105">
        <f t="shared" si="15"/>
        <v>0.19047783251231526</v>
      </c>
      <c r="G50" s="106">
        <v>36</v>
      </c>
      <c r="H50" s="104">
        <v>190000</v>
      </c>
      <c r="I50" s="105">
        <f t="shared" si="12"/>
        <v>0.23399014778325122</v>
      </c>
      <c r="J50" s="151">
        <v>12</v>
      </c>
      <c r="K50" s="105">
        <f t="shared" si="13"/>
        <v>0.8140421052631579</v>
      </c>
      <c r="L50" s="107">
        <v>38</v>
      </c>
      <c r="M50" s="107">
        <f t="shared" si="16"/>
        <v>0</v>
      </c>
      <c r="N50" s="102" t="s">
        <v>39</v>
      </c>
      <c r="O50" s="103" t="s">
        <v>39</v>
      </c>
      <c r="P50" s="102" t="s">
        <v>39</v>
      </c>
      <c r="Q50" s="108">
        <v>0.66</v>
      </c>
    </row>
    <row r="51" spans="1:17">
      <c r="A51" s="146" t="s">
        <v>63</v>
      </c>
      <c r="B51" s="109"/>
      <c r="C51" s="101" t="s">
        <v>35</v>
      </c>
      <c r="D51" s="104">
        <v>69221</v>
      </c>
      <c r="E51" s="104">
        <v>446000</v>
      </c>
      <c r="F51" s="105">
        <f t="shared" si="15"/>
        <v>0.15520403587443946</v>
      </c>
      <c r="G51" s="106">
        <v>44</v>
      </c>
      <c r="H51" s="104">
        <v>84000</v>
      </c>
      <c r="I51" s="105">
        <f t="shared" si="12"/>
        <v>0.18834080717488788</v>
      </c>
      <c r="J51" s="151">
        <v>26</v>
      </c>
      <c r="K51" s="105">
        <f t="shared" si="13"/>
        <v>0.82405952380952385</v>
      </c>
      <c r="L51" s="107">
        <v>37</v>
      </c>
      <c r="M51" s="107">
        <f t="shared" si="16"/>
        <v>0</v>
      </c>
      <c r="N51" s="102" t="s">
        <v>39</v>
      </c>
      <c r="O51" s="103" t="s">
        <v>39</v>
      </c>
      <c r="P51" s="102" t="s">
        <v>39</v>
      </c>
      <c r="Q51" s="108">
        <v>0.48</v>
      </c>
    </row>
    <row r="52" spans="1:17">
      <c r="A52" s="146" t="s">
        <v>64</v>
      </c>
      <c r="B52" s="109"/>
      <c r="C52" s="101" t="s">
        <v>35</v>
      </c>
      <c r="D52" s="104">
        <v>318077</v>
      </c>
      <c r="E52" s="104">
        <v>1276000</v>
      </c>
      <c r="F52" s="105">
        <f t="shared" si="15"/>
        <v>0.24927664576802508</v>
      </c>
      <c r="G52" s="106">
        <v>22</v>
      </c>
      <c r="H52" s="104">
        <v>206000</v>
      </c>
      <c r="I52" s="105">
        <f t="shared" si="12"/>
        <v>0.16144200626959249</v>
      </c>
      <c r="J52" s="151">
        <v>41</v>
      </c>
      <c r="K52" s="105">
        <f t="shared" si="13"/>
        <v>1.5440631067961166</v>
      </c>
      <c r="L52" s="107">
        <v>15</v>
      </c>
      <c r="M52" s="107">
        <f t="shared" si="16"/>
        <v>1</v>
      </c>
      <c r="N52" s="102" t="s">
        <v>39</v>
      </c>
      <c r="O52" s="103" t="s">
        <v>39</v>
      </c>
      <c r="P52" s="102" t="s">
        <v>39</v>
      </c>
      <c r="Q52" s="108">
        <v>0.81</v>
      </c>
    </row>
    <row r="53" spans="1:17">
      <c r="A53" s="146" t="s">
        <v>65</v>
      </c>
      <c r="B53" s="109"/>
      <c r="C53" s="101" t="s">
        <v>35</v>
      </c>
      <c r="D53" s="104">
        <v>118324</v>
      </c>
      <c r="E53" s="104">
        <v>491000</v>
      </c>
      <c r="F53" s="105">
        <f t="shared" si="15"/>
        <v>0.24098574338085541</v>
      </c>
      <c r="G53" s="106">
        <v>23</v>
      </c>
      <c r="H53" s="104">
        <v>92000</v>
      </c>
      <c r="I53" s="105">
        <f t="shared" si="12"/>
        <v>0.18737270875763748</v>
      </c>
      <c r="J53" s="151">
        <v>28</v>
      </c>
      <c r="K53" s="105">
        <f t="shared" si="13"/>
        <v>1.2861304347826088</v>
      </c>
      <c r="L53" s="107">
        <v>20</v>
      </c>
      <c r="M53" s="107">
        <f t="shared" si="16"/>
        <v>1</v>
      </c>
      <c r="N53" s="102" t="s">
        <v>39</v>
      </c>
      <c r="O53" s="103" t="s">
        <v>39</v>
      </c>
      <c r="P53" s="102" t="s">
        <v>39</v>
      </c>
      <c r="Q53" s="108">
        <v>0.61</v>
      </c>
    </row>
    <row r="54" spans="1:17">
      <c r="A54" s="146" t="s">
        <v>66</v>
      </c>
      <c r="B54" s="109"/>
      <c r="C54" s="101" t="s">
        <v>35</v>
      </c>
      <c r="D54" s="104">
        <v>13104</v>
      </c>
      <c r="E54" s="104">
        <v>118000</v>
      </c>
      <c r="F54" s="105">
        <f t="shared" si="15"/>
        <v>0.11105084745762712</v>
      </c>
      <c r="G54" s="106">
        <v>50</v>
      </c>
      <c r="H54" s="104">
        <v>19000</v>
      </c>
      <c r="I54" s="105">
        <f t="shared" si="12"/>
        <v>0.16101694915254236</v>
      </c>
      <c r="J54" s="151">
        <v>42</v>
      </c>
      <c r="K54" s="105">
        <f t="shared" si="13"/>
        <v>0.68968421052631579</v>
      </c>
      <c r="L54" s="107">
        <v>41</v>
      </c>
      <c r="M54" s="107">
        <f t="shared" si="16"/>
        <v>0</v>
      </c>
      <c r="N54" s="102" t="s">
        <v>39</v>
      </c>
      <c r="O54" s="103" t="s">
        <v>39</v>
      </c>
      <c r="P54" s="102" t="s">
        <v>39</v>
      </c>
      <c r="Q54" s="108">
        <v>0.87</v>
      </c>
    </row>
    <row r="55" spans="1:17">
      <c r="A55" s="146" t="s">
        <v>67</v>
      </c>
      <c r="B55" s="109"/>
      <c r="C55" s="101" t="s">
        <v>35</v>
      </c>
      <c r="D55" s="104">
        <v>151352</v>
      </c>
      <c r="E55" s="104">
        <v>645000</v>
      </c>
      <c r="F55" s="105">
        <f t="shared" si="15"/>
        <v>0.23465426356589147</v>
      </c>
      <c r="G55" s="106">
        <v>25</v>
      </c>
      <c r="H55" s="104">
        <v>123000</v>
      </c>
      <c r="I55" s="105">
        <f t="shared" si="12"/>
        <v>0.19069767441860466</v>
      </c>
      <c r="J55" s="151">
        <v>24</v>
      </c>
      <c r="K55" s="105">
        <f t="shared" si="13"/>
        <v>1.2305040650406505</v>
      </c>
      <c r="L55" s="107">
        <v>21</v>
      </c>
      <c r="M55" s="107">
        <f t="shared" si="16"/>
        <v>1</v>
      </c>
      <c r="N55" s="102" t="s">
        <v>39</v>
      </c>
      <c r="O55" s="103" t="s">
        <v>39</v>
      </c>
      <c r="P55" s="102" t="s">
        <v>39</v>
      </c>
      <c r="Q55" s="108">
        <v>0.65</v>
      </c>
    </row>
    <row r="56" spans="1:17">
      <c r="A56" s="146" t="s">
        <v>68</v>
      </c>
      <c r="B56" s="109"/>
      <c r="C56" s="101" t="s">
        <v>35</v>
      </c>
      <c r="D56" s="104">
        <v>733757</v>
      </c>
      <c r="E56" s="104">
        <v>3143000</v>
      </c>
      <c r="F56" s="105">
        <f t="shared" si="15"/>
        <v>0.23345752465797009</v>
      </c>
      <c r="G56" s="106">
        <v>26</v>
      </c>
      <c r="H56" s="104">
        <v>629000</v>
      </c>
      <c r="I56" s="105">
        <f t="shared" si="12"/>
        <v>0.2001272669424117</v>
      </c>
      <c r="J56" s="151">
        <v>19</v>
      </c>
      <c r="K56" s="105">
        <f t="shared" si="13"/>
        <v>1.1665453100158982</v>
      </c>
      <c r="L56" s="107">
        <v>24</v>
      </c>
      <c r="M56" s="107">
        <f t="shared" si="16"/>
        <v>1</v>
      </c>
      <c r="N56" s="102" t="s">
        <v>39</v>
      </c>
      <c r="O56" s="103" t="s">
        <v>39</v>
      </c>
      <c r="P56" s="102" t="s">
        <v>39</v>
      </c>
      <c r="Q56" s="108">
        <v>0.42</v>
      </c>
    </row>
    <row r="57" spans="1:17">
      <c r="A57" s="146" t="s">
        <v>69</v>
      </c>
      <c r="B57" s="109"/>
      <c r="C57" s="101" t="s">
        <v>35</v>
      </c>
      <c r="D57" s="104">
        <v>84601</v>
      </c>
      <c r="E57" s="104">
        <v>331000</v>
      </c>
      <c r="F57" s="105">
        <f t="shared" si="15"/>
        <v>0.25559214501510574</v>
      </c>
      <c r="G57" s="106">
        <v>19</v>
      </c>
      <c r="H57" s="104">
        <v>57000</v>
      </c>
      <c r="I57" s="105">
        <f t="shared" si="12"/>
        <v>0.17220543806646527</v>
      </c>
      <c r="J57" s="151">
        <v>35</v>
      </c>
      <c r="K57" s="105">
        <f t="shared" si="13"/>
        <v>1.4842280701754387</v>
      </c>
      <c r="L57" s="107">
        <v>17</v>
      </c>
      <c r="M57" s="107">
        <f t="shared" si="16"/>
        <v>1</v>
      </c>
      <c r="N57" s="102" t="s">
        <v>39</v>
      </c>
      <c r="O57" s="103" t="s">
        <v>39</v>
      </c>
      <c r="P57" s="102" t="s">
        <v>39</v>
      </c>
      <c r="Q57" s="108">
        <v>0.73</v>
      </c>
    </row>
    <row r="58" spans="1:17">
      <c r="A58" s="146" t="s">
        <v>70</v>
      </c>
      <c r="B58" s="109"/>
      <c r="C58" s="101" t="s">
        <v>35</v>
      </c>
      <c r="D58" s="104">
        <v>139815</v>
      </c>
      <c r="E58" s="104">
        <v>482000</v>
      </c>
      <c r="F58" s="105">
        <f t="shared" si="15"/>
        <v>0.29007261410788382</v>
      </c>
      <c r="G58" s="106">
        <v>15</v>
      </c>
      <c r="H58" s="104">
        <v>79000</v>
      </c>
      <c r="I58" s="105">
        <f t="shared" si="12"/>
        <v>0.16390041493775934</v>
      </c>
      <c r="J58" s="151">
        <v>39</v>
      </c>
      <c r="K58" s="105">
        <f t="shared" si="13"/>
        <v>1.7698101265822785</v>
      </c>
      <c r="L58" s="107">
        <v>8</v>
      </c>
      <c r="M58" s="107">
        <f t="shared" si="16"/>
        <v>1</v>
      </c>
      <c r="N58" s="102" t="s">
        <v>39</v>
      </c>
      <c r="O58" s="103" t="s">
        <v>39</v>
      </c>
      <c r="P58" s="102" t="s">
        <v>39</v>
      </c>
      <c r="Q58" s="108">
        <v>0.75</v>
      </c>
    </row>
    <row r="59" spans="1:17">
      <c r="A59" s="146" t="s">
        <v>71</v>
      </c>
      <c r="B59" s="109"/>
      <c r="C59" s="101" t="s">
        <v>35</v>
      </c>
      <c r="D59" s="104">
        <v>11970</v>
      </c>
      <c r="E59" s="104">
        <v>80000</v>
      </c>
      <c r="F59" s="105">
        <f t="shared" si="15"/>
        <v>0.14962500000000001</v>
      </c>
      <c r="G59" s="106">
        <v>45</v>
      </c>
      <c r="H59" s="104">
        <v>13000</v>
      </c>
      <c r="I59" s="105">
        <f t="shared" si="12"/>
        <v>0.16250000000000001</v>
      </c>
      <c r="J59" s="151">
        <v>40</v>
      </c>
      <c r="K59" s="105">
        <f t="shared" si="13"/>
        <v>0.92076923076923078</v>
      </c>
      <c r="L59" s="107">
        <v>34</v>
      </c>
      <c r="M59" s="107">
        <f t="shared" si="16"/>
        <v>0</v>
      </c>
      <c r="N59" s="102" t="s">
        <v>39</v>
      </c>
      <c r="O59" s="102" t="s">
        <v>39</v>
      </c>
      <c r="P59" s="102" t="s">
        <v>39</v>
      </c>
      <c r="Q59" s="108">
        <v>0.78</v>
      </c>
    </row>
    <row r="60" spans="1:17">
      <c r="A60" s="12" t="s">
        <v>15</v>
      </c>
      <c r="B60" s="8"/>
      <c r="C60" s="7"/>
      <c r="D60" s="7">
        <f>SUM(D25:D26,D28,D31:D32,D34,D37:D41,D43:D45,D47:D59)</f>
        <v>4701210</v>
      </c>
      <c r="E60" s="7">
        <f>SUM(E25:E26,E28,E31:E32,E34,E37:E41,E43:E45,E47:E59)</f>
        <v>17906000</v>
      </c>
      <c r="F60" s="10">
        <f>D60/E60</f>
        <v>0.26254942477381882</v>
      </c>
      <c r="G60" s="10"/>
      <c r="H60" s="7">
        <f>SUM(H25:H26,H28,H31:H32,H34,H37:H41,H43:H45,H47:H59)</f>
        <v>3353000</v>
      </c>
      <c r="I60" s="10">
        <f t="shared" si="12"/>
        <v>0.18725566849100861</v>
      </c>
      <c r="J60" s="10"/>
      <c r="K60" s="10">
        <f t="shared" si="13"/>
        <v>1.4020906650760514</v>
      </c>
      <c r="L60" s="10"/>
      <c r="M60" s="11">
        <f>SUM(M25:M26,M28,M31:M32,M34,M37:M41,M43:M45,M47:M59)</f>
        <v>21</v>
      </c>
      <c r="N60" s="10"/>
      <c r="O60" s="10"/>
      <c r="P60" s="10"/>
      <c r="Q60" s="143">
        <f>AVERAGE(Q25:Q26,Q28,Q31:Q32,Q34,Q37:Q41,Q43:Q45,Q47:Q59)</f>
        <v>0.70037037037037042</v>
      </c>
    </row>
    <row r="61" spans="1:17">
      <c r="A61" s="12" t="s">
        <v>76</v>
      </c>
      <c r="B61" s="8"/>
      <c r="C61" s="7"/>
      <c r="D61" s="7">
        <f>SUM(D6:D8,D23,D27,D30,D46)</f>
        <v>636845</v>
      </c>
      <c r="E61" s="7">
        <f>SUM(E6:E8,E23,E27,E30,E46)</f>
        <v>2453000</v>
      </c>
      <c r="F61" s="10">
        <f t="shared" ref="F61:F62" si="17">D61/E61</f>
        <v>0.25961883408071751</v>
      </c>
      <c r="G61" s="10"/>
      <c r="H61" s="7">
        <f>SUM(H6:H8,H23,H27,H30,H46)</f>
        <v>447000</v>
      </c>
      <c r="I61" s="10">
        <f t="shared" ref="I61:I62" si="18">H61/E61</f>
        <v>0.18222584590297594</v>
      </c>
      <c r="J61" s="10"/>
      <c r="K61" s="10">
        <f t="shared" ref="K61:K62" si="19">D61/H61</f>
        <v>1.4247091722595078</v>
      </c>
      <c r="L61" s="10"/>
      <c r="M61" s="11">
        <f>SUM(M6:M8,M23,M27,M30,M46)</f>
        <v>4</v>
      </c>
      <c r="N61" s="10"/>
      <c r="O61" s="10"/>
      <c r="P61" s="10"/>
      <c r="Q61" s="143">
        <f>AVERAGE(Q6:Q8,Q23,Q27,Q30,Q46)</f>
        <v>0.68333333333333324</v>
      </c>
    </row>
    <row r="62" spans="1:17">
      <c r="A62" s="12" t="s">
        <v>77</v>
      </c>
      <c r="B62" s="8"/>
      <c r="C62" s="9"/>
      <c r="D62" s="7">
        <f>SUM(D9:D20,D24,D33,D35,D42,)</f>
        <v>2670994</v>
      </c>
      <c r="E62" s="7">
        <f>SUM(E9:E20,E24,E33,E35,E42,)</f>
        <v>8211000</v>
      </c>
      <c r="F62" s="10">
        <f t="shared" si="17"/>
        <v>0.32529460479844113</v>
      </c>
      <c r="G62" s="13"/>
      <c r="H62" s="7">
        <f>SUM(H9:H20,H24,H33,H35,H42,)</f>
        <v>3223000</v>
      </c>
      <c r="I62" s="10">
        <f t="shared" si="18"/>
        <v>0.3925222262818171</v>
      </c>
      <c r="J62" s="10"/>
      <c r="K62" s="10">
        <f t="shared" si="19"/>
        <v>0.82872913434688178</v>
      </c>
      <c r="L62" s="10"/>
      <c r="M62" s="11">
        <f>SUM(M9:M20,M24,M33,M35,M42,)</f>
        <v>6</v>
      </c>
      <c r="N62" s="10"/>
      <c r="O62" s="10"/>
      <c r="P62" s="10"/>
      <c r="Q62" s="144" t="s">
        <v>113</v>
      </c>
    </row>
    <row r="63" spans="1:17">
      <c r="A63" s="164" t="s">
        <v>78</v>
      </c>
      <c r="B63" s="165"/>
      <c r="C63" s="14"/>
      <c r="D63" s="15" t="s">
        <v>79</v>
      </c>
      <c r="E63" s="15" t="s">
        <v>80</v>
      </c>
      <c r="F63" s="15" t="s">
        <v>81</v>
      </c>
      <c r="G63" s="16" t="str">
        <f>K63</f>
        <v>[C]</v>
      </c>
      <c r="H63" s="15" t="s">
        <v>82</v>
      </c>
      <c r="I63" s="16"/>
      <c r="J63" s="17"/>
      <c r="K63" s="163" t="s">
        <v>83</v>
      </c>
      <c r="L63" s="165"/>
      <c r="M63" s="16"/>
      <c r="N63" s="163" t="s">
        <v>84</v>
      </c>
      <c r="O63" s="164"/>
      <c r="P63" s="165"/>
      <c r="Q63" s="17" t="s">
        <v>101</v>
      </c>
    </row>
    <row r="64" spans="1:17">
      <c r="A64" s="18" t="s">
        <v>85</v>
      </c>
      <c r="B64" s="179">
        <v>41761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9"/>
      <c r="N64" s="20"/>
      <c r="O64" s="19"/>
      <c r="P64" s="19"/>
    </row>
    <row r="65" spans="1:17">
      <c r="A65" s="21" t="s">
        <v>78</v>
      </c>
      <c r="B65" s="22"/>
      <c r="C65" s="22"/>
      <c r="D65" s="142"/>
      <c r="E65" s="14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24.75" customHeight="1">
      <c r="A66" s="24" t="str">
        <f>D63</f>
        <v>[A]</v>
      </c>
      <c r="B66" s="166" t="s">
        <v>86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</row>
    <row r="67" spans="1:17" ht="24.75" customHeight="1">
      <c r="A67" s="24" t="str">
        <f>H63</f>
        <v>[B]</v>
      </c>
      <c r="B67" s="159" t="s">
        <v>87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</row>
    <row r="68" spans="1:17" ht="18" customHeight="1">
      <c r="A68" s="24" t="str">
        <f>K63</f>
        <v>[C]</v>
      </c>
      <c r="B68" s="180" t="s">
        <v>88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23"/>
      <c r="N68" s="23"/>
      <c r="O68" s="23"/>
      <c r="P68" s="23"/>
    </row>
    <row r="69" spans="1:17" ht="36" customHeight="1">
      <c r="A69" s="24" t="str">
        <f>E63</f>
        <v>[D]</v>
      </c>
      <c r="B69" s="159" t="s">
        <v>89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</row>
    <row r="70" spans="1:17" ht="18" customHeight="1">
      <c r="A70" s="24" t="str">
        <f>F63</f>
        <v>[E]</v>
      </c>
      <c r="B70" s="180" t="s">
        <v>90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23"/>
      <c r="N70" s="23"/>
      <c r="O70" s="23"/>
      <c r="P70" s="23"/>
    </row>
    <row r="71" spans="1:17" ht="18" customHeight="1">
      <c r="A71" s="24" t="s">
        <v>84</v>
      </c>
      <c r="B71" s="180" t="s">
        <v>102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23"/>
      <c r="N71" s="23"/>
      <c r="O71" s="23"/>
      <c r="P71" s="23"/>
    </row>
    <row r="72" spans="1:17" ht="18" customHeight="1">
      <c r="A72" s="24" t="s">
        <v>101</v>
      </c>
      <c r="B72" s="180" t="s">
        <v>103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23"/>
      <c r="N72" s="23"/>
      <c r="O72" s="23"/>
      <c r="P72" s="23"/>
    </row>
    <row r="73" spans="1:17" ht="18" customHeight="1">
      <c r="A73" s="21" t="s">
        <v>91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24.75" customHeight="1">
      <c r="A74" s="25" t="s">
        <v>92</v>
      </c>
      <c r="B74" s="166" t="s">
        <v>93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</row>
    <row r="75" spans="1:17" s="37" customFormat="1" ht="24.75" customHeight="1">
      <c r="A75" s="145" t="s">
        <v>94</v>
      </c>
      <c r="B75" s="159" t="s">
        <v>95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</row>
    <row r="76" spans="1:17" s="37" customFormat="1" ht="18" customHeight="1">
      <c r="A76" s="145" t="s">
        <v>96</v>
      </c>
      <c r="B76" s="159" t="s">
        <v>114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</row>
    <row r="77" spans="1:17" s="37" customFormat="1" ht="24.75" customHeight="1">
      <c r="A77" s="145" t="s">
        <v>104</v>
      </c>
      <c r="B77" s="159" t="s">
        <v>115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</row>
    <row r="78" spans="1:17" ht="24.75" customHeight="1">
      <c r="A78" s="181" t="s">
        <v>125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</sheetData>
  <sortState ref="A37:R59">
    <sortCondition ref="A37:A59"/>
  </sortState>
  <mergeCells count="24">
    <mergeCell ref="B75:Q75"/>
    <mergeCell ref="A78:Q78"/>
    <mergeCell ref="B76:Q76"/>
    <mergeCell ref="B70:L70"/>
    <mergeCell ref="B71:L71"/>
    <mergeCell ref="B72:L72"/>
    <mergeCell ref="B69:Q69"/>
    <mergeCell ref="B74:Q74"/>
    <mergeCell ref="B77:Q77"/>
    <mergeCell ref="A1:Q1"/>
    <mergeCell ref="O32:P32"/>
    <mergeCell ref="N63:P63"/>
    <mergeCell ref="B66:Q66"/>
    <mergeCell ref="A2:B3"/>
    <mergeCell ref="C2:C3"/>
    <mergeCell ref="D2:D3"/>
    <mergeCell ref="E2:G2"/>
    <mergeCell ref="H2:M2"/>
    <mergeCell ref="B67:Q67"/>
    <mergeCell ref="N2:P2"/>
    <mergeCell ref="A63:B63"/>
    <mergeCell ref="K63:L63"/>
    <mergeCell ref="B64:L64"/>
    <mergeCell ref="B68:L6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P72" sqref="P72"/>
    </sheetView>
  </sheetViews>
  <sheetFormatPr defaultColWidth="11" defaultRowHeight="15.75"/>
  <cols>
    <col min="1" max="1" width="6.625" customWidth="1"/>
    <col min="2" max="2" width="14.875" customWidth="1"/>
    <col min="3" max="3" width="8.625" customWidth="1"/>
    <col min="4" max="4" width="6.625" customWidth="1"/>
    <col min="5" max="5" width="9.625" customWidth="1"/>
    <col min="6" max="6" width="6.625" customWidth="1"/>
    <col min="7" max="7" width="8.625" customWidth="1"/>
    <col min="8" max="8" width="6.625" customWidth="1"/>
    <col min="9" max="9" width="7.625" customWidth="1"/>
    <col min="10" max="12" width="6.625" customWidth="1"/>
  </cols>
  <sheetData>
    <row r="1" spans="1:12" ht="16.5" thickBot="1">
      <c r="A1" s="187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36" customHeight="1" thickTop="1">
      <c r="A2" s="167" t="s">
        <v>0</v>
      </c>
      <c r="B2" s="168"/>
      <c r="C2" s="175" t="s">
        <v>116</v>
      </c>
      <c r="D2" s="182"/>
      <c r="E2" s="175" t="s">
        <v>117</v>
      </c>
      <c r="F2" s="182"/>
      <c r="G2" s="183" t="s">
        <v>118</v>
      </c>
      <c r="H2" s="184"/>
      <c r="I2" s="185"/>
      <c r="J2" s="175" t="s">
        <v>106</v>
      </c>
      <c r="K2" s="176"/>
      <c r="L2" s="176"/>
    </row>
    <row r="3" spans="1:12" ht="36" customHeight="1">
      <c r="A3" s="169"/>
      <c r="B3" s="170"/>
      <c r="C3" s="5" t="s">
        <v>119</v>
      </c>
      <c r="D3" s="5" t="s">
        <v>120</v>
      </c>
      <c r="E3" s="5" t="s">
        <v>119</v>
      </c>
      <c r="F3" s="5" t="s">
        <v>120</v>
      </c>
      <c r="G3" s="5" t="s">
        <v>119</v>
      </c>
      <c r="H3" s="5" t="s">
        <v>120</v>
      </c>
      <c r="I3" s="5" t="s">
        <v>10</v>
      </c>
      <c r="J3" s="6" t="s">
        <v>11</v>
      </c>
      <c r="K3" s="6" t="s">
        <v>126</v>
      </c>
      <c r="L3" s="26" t="s">
        <v>127</v>
      </c>
    </row>
    <row r="4" spans="1:12" s="67" customFormat="1" ht="18" customHeight="1">
      <c r="A4" s="88" t="s">
        <v>14</v>
      </c>
      <c r="B4" s="89"/>
      <c r="C4" s="91">
        <v>0.28036227932179691</v>
      </c>
      <c r="D4" s="149"/>
      <c r="E4" s="91">
        <v>0.24701975179164481</v>
      </c>
      <c r="F4" s="91"/>
      <c r="G4" s="91">
        <v>1.1349791961505802</v>
      </c>
      <c r="H4" s="93"/>
      <c r="I4" s="94">
        <v>31</v>
      </c>
      <c r="J4" s="95"/>
      <c r="K4" s="96"/>
      <c r="L4" s="147"/>
    </row>
    <row r="5" spans="1:12" s="67" customFormat="1" ht="18" customHeight="1">
      <c r="A5" s="188" t="s">
        <v>108</v>
      </c>
      <c r="B5" s="189"/>
      <c r="C5" s="190">
        <v>0.32104326520855742</v>
      </c>
      <c r="D5" s="191"/>
      <c r="E5" s="190">
        <v>0.35138042309071355</v>
      </c>
      <c r="F5" s="191"/>
      <c r="G5" s="190">
        <v>0.91366292517006797</v>
      </c>
      <c r="H5" s="191"/>
      <c r="I5" s="192">
        <v>7</v>
      </c>
      <c r="J5" s="198"/>
      <c r="K5" s="199"/>
      <c r="L5" s="200"/>
    </row>
    <row r="6" spans="1:12">
      <c r="A6" s="193" t="s">
        <v>16</v>
      </c>
      <c r="B6" s="194"/>
      <c r="C6" s="195">
        <v>0.29347916666666668</v>
      </c>
      <c r="D6" s="196">
        <v>13</v>
      </c>
      <c r="E6" s="195">
        <v>0.16666666666666666</v>
      </c>
      <c r="F6" s="196">
        <v>38</v>
      </c>
      <c r="G6" s="195">
        <v>1.760875</v>
      </c>
      <c r="H6" s="196">
        <v>9</v>
      </c>
      <c r="I6" s="197">
        <v>1</v>
      </c>
      <c r="J6" s="201" t="s">
        <v>18</v>
      </c>
      <c r="K6" s="202" t="s">
        <v>18</v>
      </c>
      <c r="L6" s="203" t="s">
        <v>18</v>
      </c>
    </row>
    <row r="7" spans="1:12">
      <c r="A7" s="193" t="s">
        <v>19</v>
      </c>
      <c r="B7" s="194"/>
      <c r="C7" s="195">
        <v>0.23211526147278549</v>
      </c>
      <c r="D7" s="196">
        <v>27</v>
      </c>
      <c r="E7" s="195">
        <v>0.15261472785485591</v>
      </c>
      <c r="F7" s="196">
        <v>48</v>
      </c>
      <c r="G7" s="195">
        <v>1.5209230769230768</v>
      </c>
      <c r="H7" s="196">
        <v>16</v>
      </c>
      <c r="I7" s="197">
        <v>1</v>
      </c>
      <c r="J7" s="201" t="s">
        <v>18</v>
      </c>
      <c r="K7" s="202" t="s">
        <v>18</v>
      </c>
      <c r="L7" s="203" t="s">
        <v>18</v>
      </c>
    </row>
    <row r="8" spans="1:12">
      <c r="A8" s="193" t="s">
        <v>20</v>
      </c>
      <c r="B8" s="194"/>
      <c r="C8" s="195">
        <v>0.16970940170940171</v>
      </c>
      <c r="D8" s="196">
        <v>39</v>
      </c>
      <c r="E8" s="195">
        <v>0.20512820512820512</v>
      </c>
      <c r="F8" s="196">
        <v>16</v>
      </c>
      <c r="G8" s="195">
        <v>0.82733333333333337</v>
      </c>
      <c r="H8" s="196">
        <v>36</v>
      </c>
      <c r="I8" s="197">
        <v>0</v>
      </c>
      <c r="J8" s="201" t="s">
        <v>18</v>
      </c>
      <c r="K8" s="202" t="s">
        <v>18</v>
      </c>
      <c r="L8" s="203" t="s">
        <v>18</v>
      </c>
    </row>
    <row r="9" spans="1:12">
      <c r="A9" s="193" t="s">
        <v>21</v>
      </c>
      <c r="B9" s="194"/>
      <c r="C9" s="195">
        <v>0.42695290185353996</v>
      </c>
      <c r="D9" s="196">
        <v>2</v>
      </c>
      <c r="E9" s="195">
        <v>0.3950167122455181</v>
      </c>
      <c r="F9" s="196">
        <v>8</v>
      </c>
      <c r="G9" s="195">
        <v>1.0808476923076924</v>
      </c>
      <c r="H9" s="196">
        <v>27</v>
      </c>
      <c r="I9" s="197">
        <v>1</v>
      </c>
      <c r="J9" s="201" t="s">
        <v>18</v>
      </c>
      <c r="K9" s="202" t="s">
        <v>18</v>
      </c>
      <c r="L9" s="203" t="s">
        <v>18</v>
      </c>
    </row>
    <row r="10" spans="1:12">
      <c r="A10" s="193" t="s">
        <v>23</v>
      </c>
      <c r="B10" s="194"/>
      <c r="C10" s="195">
        <v>0.25030339321357287</v>
      </c>
      <c r="D10" s="196">
        <v>21</v>
      </c>
      <c r="E10" s="195">
        <v>0.18363273453093812</v>
      </c>
      <c r="F10" s="196">
        <v>29</v>
      </c>
      <c r="G10" s="195">
        <v>1.3630652173913043</v>
      </c>
      <c r="H10" s="196">
        <v>18</v>
      </c>
      <c r="I10" s="197">
        <v>1</v>
      </c>
      <c r="J10" s="201" t="s">
        <v>18</v>
      </c>
      <c r="K10" s="202" t="s">
        <v>18</v>
      </c>
      <c r="L10" s="203" t="s">
        <v>18</v>
      </c>
    </row>
    <row r="11" spans="1:12">
      <c r="A11" s="193" t="s">
        <v>24</v>
      </c>
      <c r="B11" s="194"/>
      <c r="C11" s="195">
        <v>0.36662962962962964</v>
      </c>
      <c r="D11" s="196">
        <v>7</v>
      </c>
      <c r="E11" s="195">
        <v>0.15277777777777779</v>
      </c>
      <c r="F11" s="196">
        <v>47</v>
      </c>
      <c r="G11" s="195">
        <v>2.399757575757576</v>
      </c>
      <c r="H11" s="196">
        <v>1</v>
      </c>
      <c r="I11" s="197">
        <v>1</v>
      </c>
      <c r="J11" s="201" t="s">
        <v>18</v>
      </c>
      <c r="K11" s="202" t="s">
        <v>18</v>
      </c>
      <c r="L11" s="203" t="s">
        <v>18</v>
      </c>
    </row>
    <row r="12" spans="1:12">
      <c r="A12" s="193" t="s">
        <v>25</v>
      </c>
      <c r="B12" s="194"/>
      <c r="C12" s="195">
        <v>0.14813793103448275</v>
      </c>
      <c r="D12" s="196">
        <v>46</v>
      </c>
      <c r="E12" s="195">
        <v>0.15517241379310345</v>
      </c>
      <c r="F12" s="196">
        <v>44</v>
      </c>
      <c r="G12" s="195">
        <v>0.95466666666666666</v>
      </c>
      <c r="H12" s="196">
        <v>33</v>
      </c>
      <c r="I12" s="197">
        <v>0</v>
      </c>
      <c r="J12" s="201" t="s">
        <v>18</v>
      </c>
      <c r="K12" s="202" t="s">
        <v>18</v>
      </c>
      <c r="L12" s="203" t="s">
        <v>18</v>
      </c>
    </row>
    <row r="13" spans="1:12">
      <c r="A13" s="193" t="s">
        <v>26</v>
      </c>
      <c r="B13" s="194"/>
      <c r="C13" s="195">
        <v>0.16171121718377088</v>
      </c>
      <c r="D13" s="196">
        <v>43</v>
      </c>
      <c r="E13" s="195">
        <v>0.35799522673031026</v>
      </c>
      <c r="F13" s="196">
        <v>9</v>
      </c>
      <c r="G13" s="195">
        <v>0.45171333333333336</v>
      </c>
      <c r="H13" s="196">
        <v>45</v>
      </c>
      <c r="I13" s="197">
        <v>0</v>
      </c>
      <c r="J13" s="201" t="s">
        <v>18</v>
      </c>
      <c r="K13" s="201" t="s">
        <v>18</v>
      </c>
      <c r="L13" s="203" t="s">
        <v>18</v>
      </c>
    </row>
    <row r="14" spans="1:12">
      <c r="A14" s="193" t="s">
        <v>27</v>
      </c>
      <c r="B14" s="194"/>
      <c r="C14" s="195">
        <v>0.12237451737451738</v>
      </c>
      <c r="D14" s="196">
        <v>48</v>
      </c>
      <c r="E14" s="195">
        <v>0.96525096525096521</v>
      </c>
      <c r="F14" s="196">
        <v>2</v>
      </c>
      <c r="G14" s="195">
        <v>0.12678</v>
      </c>
      <c r="H14" s="196">
        <v>50</v>
      </c>
      <c r="I14" s="197">
        <v>0</v>
      </c>
      <c r="J14" s="201" t="s">
        <v>18</v>
      </c>
      <c r="K14" s="201" t="s">
        <v>18</v>
      </c>
      <c r="L14" s="203" t="s">
        <v>18</v>
      </c>
    </row>
    <row r="15" spans="1:12">
      <c r="A15" s="193" t="s">
        <v>28</v>
      </c>
      <c r="B15" s="194"/>
      <c r="C15" s="195">
        <v>0.16273489932885907</v>
      </c>
      <c r="D15" s="196">
        <v>42</v>
      </c>
      <c r="E15" s="195">
        <v>0.22483221476510068</v>
      </c>
      <c r="F15" s="196">
        <v>13</v>
      </c>
      <c r="G15" s="195">
        <v>0.72380597014925374</v>
      </c>
      <c r="H15" s="196">
        <v>39</v>
      </c>
      <c r="I15" s="197">
        <v>0</v>
      </c>
      <c r="J15" s="201" t="s">
        <v>18</v>
      </c>
      <c r="K15" s="201" t="s">
        <v>18</v>
      </c>
      <c r="L15" s="203" t="s">
        <v>18</v>
      </c>
    </row>
    <row r="16" spans="1:12">
      <c r="A16" s="193" t="s">
        <v>29</v>
      </c>
      <c r="B16" s="194"/>
      <c r="C16" s="195">
        <v>0.29307832278481011</v>
      </c>
      <c r="D16" s="196">
        <v>14</v>
      </c>
      <c r="E16" s="195">
        <v>0.17246835443037975</v>
      </c>
      <c r="F16" s="196">
        <v>34</v>
      </c>
      <c r="G16" s="195">
        <v>1.6993165137614679</v>
      </c>
      <c r="H16" s="196">
        <v>11</v>
      </c>
      <c r="I16" s="197">
        <v>1</v>
      </c>
      <c r="J16" s="201" t="s">
        <v>18</v>
      </c>
      <c r="K16" s="201" t="s">
        <v>18</v>
      </c>
      <c r="L16" s="203" t="s">
        <v>18</v>
      </c>
    </row>
    <row r="17" spans="1:13">
      <c r="A17" s="193" t="s">
        <v>30</v>
      </c>
      <c r="B17" s="194"/>
      <c r="C17" s="195">
        <v>0.20269436201780416</v>
      </c>
      <c r="D17" s="196">
        <v>33</v>
      </c>
      <c r="E17" s="195">
        <v>0.70326409495548958</v>
      </c>
      <c r="F17" s="196">
        <v>4</v>
      </c>
      <c r="G17" s="195">
        <v>0.2882194092827004</v>
      </c>
      <c r="H17" s="196">
        <v>49</v>
      </c>
      <c r="I17" s="197">
        <v>0</v>
      </c>
      <c r="J17" s="201" t="s">
        <v>18</v>
      </c>
      <c r="K17" s="202" t="s">
        <v>18</v>
      </c>
      <c r="L17" s="203" t="s">
        <v>18</v>
      </c>
    </row>
    <row r="18" spans="1:13">
      <c r="A18" s="193" t="s">
        <v>31</v>
      </c>
      <c r="B18" s="194"/>
      <c r="C18" s="195">
        <v>0.40692857142857142</v>
      </c>
      <c r="D18" s="196">
        <v>3</v>
      </c>
      <c r="E18" s="195">
        <v>0.17142857142857143</v>
      </c>
      <c r="F18" s="196">
        <v>36</v>
      </c>
      <c r="G18" s="195">
        <v>2.3737499999999998</v>
      </c>
      <c r="H18" s="196">
        <v>2</v>
      </c>
      <c r="I18" s="197">
        <v>1</v>
      </c>
      <c r="J18" s="201" t="s">
        <v>18</v>
      </c>
      <c r="K18" s="202" t="s">
        <v>18</v>
      </c>
      <c r="L18" s="203" t="s">
        <v>18</v>
      </c>
    </row>
    <row r="19" spans="1:13">
      <c r="A19" s="193" t="s">
        <v>32</v>
      </c>
      <c r="B19" s="194"/>
      <c r="C19" s="195">
        <v>0.8455111111111111</v>
      </c>
      <c r="D19" s="196">
        <v>1</v>
      </c>
      <c r="E19" s="195">
        <v>1.2666666666666666</v>
      </c>
      <c r="F19" s="196">
        <v>1</v>
      </c>
      <c r="G19" s="195">
        <v>0.66750877192982461</v>
      </c>
      <c r="H19" s="196">
        <v>42</v>
      </c>
      <c r="I19" s="197">
        <v>0</v>
      </c>
      <c r="J19" s="201" t="s">
        <v>18</v>
      </c>
      <c r="K19" s="202" t="s">
        <v>18</v>
      </c>
      <c r="L19" s="203" t="s">
        <v>18</v>
      </c>
    </row>
    <row r="20" spans="1:13">
      <c r="A20" s="193" t="s">
        <v>33</v>
      </c>
      <c r="B20" s="194"/>
      <c r="C20" s="195">
        <v>0.32190729783037475</v>
      </c>
      <c r="D20" s="196">
        <v>10</v>
      </c>
      <c r="E20" s="195">
        <v>0.67061143984220906</v>
      </c>
      <c r="F20" s="196">
        <v>5</v>
      </c>
      <c r="G20" s="195">
        <v>0.48002058823529414</v>
      </c>
      <c r="H20" s="196">
        <v>44</v>
      </c>
      <c r="I20" s="197">
        <v>0</v>
      </c>
      <c r="J20" s="201" t="s">
        <v>18</v>
      </c>
      <c r="K20" s="202" t="s">
        <v>18</v>
      </c>
      <c r="L20" s="203" t="s">
        <v>18</v>
      </c>
    </row>
    <row r="21" spans="1:13" s="67" customFormat="1" ht="18" customHeight="1">
      <c r="A21" s="204" t="s">
        <v>109</v>
      </c>
      <c r="B21" s="205"/>
      <c r="C21" s="206">
        <v>0.23236106239037835</v>
      </c>
      <c r="D21" s="207"/>
      <c r="E21" s="206">
        <v>0.24154347281383112</v>
      </c>
      <c r="F21" s="207"/>
      <c r="G21" s="206">
        <v>0.96198443983402493</v>
      </c>
      <c r="H21" s="207"/>
      <c r="I21" s="208">
        <v>7</v>
      </c>
      <c r="J21" s="209"/>
      <c r="K21" s="210"/>
      <c r="L21" s="211"/>
    </row>
    <row r="22" spans="1:13" s="67" customFormat="1" ht="18" customHeight="1">
      <c r="A22" s="68" t="s">
        <v>110</v>
      </c>
      <c r="B22" s="69"/>
      <c r="C22" s="72">
        <v>0.2487946040034813</v>
      </c>
      <c r="D22" s="155"/>
      <c r="E22" s="72">
        <v>0.24630113141862489</v>
      </c>
      <c r="F22" s="155"/>
      <c r="G22" s="72">
        <v>1.0101236749116609</v>
      </c>
      <c r="H22" s="155"/>
      <c r="I22" s="74">
        <v>4</v>
      </c>
      <c r="J22" s="75"/>
      <c r="K22" s="76"/>
      <c r="L22" s="148"/>
    </row>
    <row r="23" spans="1:13">
      <c r="A23" s="47" t="s">
        <v>41</v>
      </c>
      <c r="B23" s="28"/>
      <c r="C23" s="30">
        <v>0.19139207048458151</v>
      </c>
      <c r="D23" s="153">
        <v>34</v>
      </c>
      <c r="E23" s="30">
        <v>0.22466960352422907</v>
      </c>
      <c r="F23" s="153">
        <v>14</v>
      </c>
      <c r="G23" s="30">
        <v>0.85188235294117642</v>
      </c>
      <c r="H23" s="153">
        <v>35</v>
      </c>
      <c r="I23" s="32">
        <v>0</v>
      </c>
      <c r="J23" s="212" t="s">
        <v>18</v>
      </c>
      <c r="K23" s="213" t="s">
        <v>39</v>
      </c>
      <c r="L23" s="214" t="s">
        <v>39</v>
      </c>
    </row>
    <row r="24" spans="1:13">
      <c r="A24" s="47" t="s">
        <v>45</v>
      </c>
      <c r="B24" s="28"/>
      <c r="C24" s="30">
        <v>0.27399668874172184</v>
      </c>
      <c r="D24" s="153">
        <v>16</v>
      </c>
      <c r="E24" s="30">
        <v>0.72847682119205293</v>
      </c>
      <c r="F24" s="153">
        <v>3</v>
      </c>
      <c r="G24" s="30">
        <v>0.37612272727272728</v>
      </c>
      <c r="H24" s="153">
        <v>48</v>
      </c>
      <c r="I24" s="32">
        <v>0</v>
      </c>
      <c r="J24" s="212" t="s">
        <v>18</v>
      </c>
      <c r="K24" s="213" t="s">
        <v>39</v>
      </c>
      <c r="L24" s="215" t="s">
        <v>18</v>
      </c>
      <c r="M24" s="37"/>
    </row>
    <row r="25" spans="1:13">
      <c r="A25" s="48" t="s">
        <v>38</v>
      </c>
      <c r="B25" s="28"/>
      <c r="C25" s="30">
        <v>0.23186453576864535</v>
      </c>
      <c r="D25" s="153">
        <v>28</v>
      </c>
      <c r="E25" s="30">
        <v>0.17960426179604261</v>
      </c>
      <c r="F25" s="153">
        <v>30</v>
      </c>
      <c r="G25" s="30">
        <v>1.2909745762711864</v>
      </c>
      <c r="H25" s="153">
        <v>19</v>
      </c>
      <c r="I25" s="32">
        <v>1</v>
      </c>
      <c r="J25" s="212" t="s">
        <v>18</v>
      </c>
      <c r="K25" s="213" t="s">
        <v>39</v>
      </c>
      <c r="L25" s="214" t="s">
        <v>39</v>
      </c>
      <c r="M25" s="37"/>
    </row>
    <row r="26" spans="1:13">
      <c r="A26" s="48" t="s">
        <v>40</v>
      </c>
      <c r="B26" s="28"/>
      <c r="C26" s="30">
        <v>0.24068421052631578</v>
      </c>
      <c r="D26" s="153">
        <v>24</v>
      </c>
      <c r="E26" s="30">
        <v>0.20394736842105263</v>
      </c>
      <c r="F26" s="153">
        <v>17</v>
      </c>
      <c r="G26" s="30">
        <v>1.1801290322580644</v>
      </c>
      <c r="H26" s="153">
        <v>23</v>
      </c>
      <c r="I26" s="32">
        <v>1</v>
      </c>
      <c r="J26" s="212" t="s">
        <v>18</v>
      </c>
      <c r="K26" s="213" t="s">
        <v>39</v>
      </c>
      <c r="L26" s="214" t="s">
        <v>39</v>
      </c>
      <c r="M26" s="37"/>
    </row>
    <row r="27" spans="1:13">
      <c r="A27" s="47" t="s">
        <v>42</v>
      </c>
      <c r="B27" s="28"/>
      <c r="C27" s="30">
        <v>0.29388321167883213</v>
      </c>
      <c r="D27" s="153">
        <v>12</v>
      </c>
      <c r="E27" s="30">
        <v>0.13868613138686131</v>
      </c>
      <c r="F27" s="153">
        <v>50</v>
      </c>
      <c r="G27" s="30">
        <v>2.1190526315789473</v>
      </c>
      <c r="H27" s="153">
        <v>3</v>
      </c>
      <c r="I27" s="32">
        <v>1</v>
      </c>
      <c r="J27" s="212" t="s">
        <v>18</v>
      </c>
      <c r="K27" s="213" t="s">
        <v>39</v>
      </c>
      <c r="L27" s="215" t="s">
        <v>18</v>
      </c>
      <c r="M27" s="37"/>
    </row>
    <row r="28" spans="1:13">
      <c r="A28" s="47" t="s">
        <v>34</v>
      </c>
      <c r="B28" s="28"/>
      <c r="C28" s="30">
        <v>0.26288699878493316</v>
      </c>
      <c r="D28" s="153">
        <v>17</v>
      </c>
      <c r="E28" s="30">
        <v>0.1543134872417983</v>
      </c>
      <c r="F28" s="153">
        <v>45</v>
      </c>
      <c r="G28" s="30">
        <v>1.7035905511811023</v>
      </c>
      <c r="H28" s="153">
        <v>10</v>
      </c>
      <c r="I28" s="32">
        <v>1</v>
      </c>
      <c r="J28" s="212" t="s">
        <v>18</v>
      </c>
      <c r="K28" s="213" t="s">
        <v>18</v>
      </c>
      <c r="L28" s="214" t="s">
        <v>39</v>
      </c>
    </row>
    <row r="29" spans="1:13">
      <c r="A29" s="216" t="s">
        <v>111</v>
      </c>
      <c r="B29" s="217"/>
      <c r="C29" s="218">
        <v>0.21005493207324277</v>
      </c>
      <c r="D29" s="219"/>
      <c r="E29" s="218">
        <v>0.23508564678086238</v>
      </c>
      <c r="F29" s="219"/>
      <c r="G29" s="218">
        <v>0.89352512562814068</v>
      </c>
      <c r="H29" s="219"/>
      <c r="I29" s="220">
        <v>3</v>
      </c>
      <c r="J29" s="221"/>
      <c r="K29" s="222"/>
      <c r="L29" s="223"/>
    </row>
    <row r="30" spans="1:13">
      <c r="A30" s="224" t="s">
        <v>50</v>
      </c>
      <c r="B30" s="217"/>
      <c r="C30" s="225">
        <v>0.1113091603053435</v>
      </c>
      <c r="D30" s="226">
        <v>49</v>
      </c>
      <c r="E30" s="225">
        <v>0.15648854961832062</v>
      </c>
      <c r="F30" s="226">
        <v>43</v>
      </c>
      <c r="G30" s="225">
        <v>0.71129268292682923</v>
      </c>
      <c r="H30" s="226">
        <v>40</v>
      </c>
      <c r="I30" s="227">
        <v>0</v>
      </c>
      <c r="J30" s="221" t="s">
        <v>39</v>
      </c>
      <c r="K30" s="222" t="s">
        <v>18</v>
      </c>
      <c r="L30" s="223" t="s">
        <v>39</v>
      </c>
    </row>
    <row r="31" spans="1:13">
      <c r="A31" s="224" t="s">
        <v>46</v>
      </c>
      <c r="B31" s="217"/>
      <c r="C31" s="225">
        <v>0.36277049180327869</v>
      </c>
      <c r="D31" s="226">
        <v>8</v>
      </c>
      <c r="E31" s="225">
        <v>0.18852459016393441</v>
      </c>
      <c r="F31" s="226">
        <v>25</v>
      </c>
      <c r="G31" s="225">
        <v>1.9242608695652175</v>
      </c>
      <c r="H31" s="226">
        <v>5</v>
      </c>
      <c r="I31" s="227">
        <v>1</v>
      </c>
      <c r="J31" s="221" t="s">
        <v>39</v>
      </c>
      <c r="K31" s="222" t="s">
        <v>18</v>
      </c>
      <c r="L31" s="223" t="s">
        <v>18</v>
      </c>
    </row>
    <row r="32" spans="1:13">
      <c r="A32" s="224" t="s">
        <v>74</v>
      </c>
      <c r="B32" s="217"/>
      <c r="C32" s="225">
        <v>0.17981171548117156</v>
      </c>
      <c r="D32" s="226">
        <v>38</v>
      </c>
      <c r="E32" s="225">
        <v>0.16736401673640167</v>
      </c>
      <c r="F32" s="226">
        <v>37</v>
      </c>
      <c r="G32" s="225">
        <v>1.0743750000000001</v>
      </c>
      <c r="H32" s="226">
        <v>29</v>
      </c>
      <c r="I32" s="227">
        <v>1</v>
      </c>
      <c r="J32" s="221" t="s">
        <v>39</v>
      </c>
      <c r="K32" s="228" t="s">
        <v>75</v>
      </c>
      <c r="L32" s="229"/>
    </row>
    <row r="33" spans="1:12">
      <c r="A33" s="224" t="s">
        <v>48</v>
      </c>
      <c r="B33" s="217"/>
      <c r="C33" s="225">
        <v>0.18228915662650602</v>
      </c>
      <c r="D33" s="226">
        <v>37</v>
      </c>
      <c r="E33" s="225">
        <v>0.46184738955823296</v>
      </c>
      <c r="F33" s="226">
        <v>6</v>
      </c>
      <c r="G33" s="225">
        <v>0.39469565217391306</v>
      </c>
      <c r="H33" s="226">
        <v>46</v>
      </c>
      <c r="I33" s="227">
        <v>0</v>
      </c>
      <c r="J33" s="221" t="s">
        <v>39</v>
      </c>
      <c r="K33" s="222" t="s">
        <v>18</v>
      </c>
      <c r="L33" s="223" t="s">
        <v>18</v>
      </c>
    </row>
    <row r="34" spans="1:12">
      <c r="A34" s="224" t="s">
        <v>47</v>
      </c>
      <c r="B34" s="217"/>
      <c r="C34" s="225">
        <v>0.25760350318471337</v>
      </c>
      <c r="D34" s="226">
        <v>18</v>
      </c>
      <c r="E34" s="225">
        <v>0.15286624203821655</v>
      </c>
      <c r="F34" s="226">
        <v>46</v>
      </c>
      <c r="G34" s="225">
        <v>1.6851562499999999</v>
      </c>
      <c r="H34" s="226">
        <v>13</v>
      </c>
      <c r="I34" s="227">
        <v>1</v>
      </c>
      <c r="J34" s="221" t="s">
        <v>39</v>
      </c>
      <c r="K34" s="222" t="s">
        <v>18</v>
      </c>
      <c r="L34" s="223" t="s">
        <v>18</v>
      </c>
    </row>
    <row r="35" spans="1:12">
      <c r="A35" s="224" t="s">
        <v>49</v>
      </c>
      <c r="B35" s="217"/>
      <c r="C35" s="225">
        <v>0.16612435233160622</v>
      </c>
      <c r="D35" s="226">
        <v>40</v>
      </c>
      <c r="E35" s="225">
        <v>0.43005181347150256</v>
      </c>
      <c r="F35" s="226">
        <v>7</v>
      </c>
      <c r="G35" s="225">
        <v>0.38628915662650604</v>
      </c>
      <c r="H35" s="226">
        <v>47</v>
      </c>
      <c r="I35" s="227">
        <v>0</v>
      </c>
      <c r="J35" s="221" t="s">
        <v>39</v>
      </c>
      <c r="K35" s="222" t="s">
        <v>18</v>
      </c>
      <c r="L35" s="223" t="s">
        <v>18</v>
      </c>
    </row>
    <row r="36" spans="1:12" s="67" customFormat="1">
      <c r="A36" s="230" t="s">
        <v>112</v>
      </c>
      <c r="B36" s="231"/>
      <c r="C36" s="232">
        <v>0.27112799161115225</v>
      </c>
      <c r="D36" s="233"/>
      <c r="E36" s="232">
        <v>0.19238835430545276</v>
      </c>
      <c r="F36" s="233"/>
      <c r="G36" s="232">
        <v>1.4092744469381211</v>
      </c>
      <c r="H36" s="233"/>
      <c r="I36" s="234">
        <v>17</v>
      </c>
      <c r="J36" s="235"/>
      <c r="K36" s="236"/>
      <c r="L36" s="237"/>
    </row>
    <row r="37" spans="1:12">
      <c r="A37" s="238" t="s">
        <v>51</v>
      </c>
      <c r="B37" s="239"/>
      <c r="C37" s="240">
        <v>0.21092672413793104</v>
      </c>
      <c r="D37" s="241">
        <v>30</v>
      </c>
      <c r="E37" s="240">
        <v>0.17672413793103448</v>
      </c>
      <c r="F37" s="241">
        <v>33</v>
      </c>
      <c r="G37" s="240">
        <v>1.1935365853658537</v>
      </c>
      <c r="H37" s="241">
        <v>22</v>
      </c>
      <c r="I37" s="242">
        <v>1</v>
      </c>
      <c r="J37" s="243" t="s">
        <v>39</v>
      </c>
      <c r="K37" s="244" t="s">
        <v>39</v>
      </c>
      <c r="L37" s="245" t="s">
        <v>39</v>
      </c>
    </row>
    <row r="38" spans="1:12">
      <c r="A38" s="238" t="s">
        <v>52</v>
      </c>
      <c r="B38" s="246"/>
      <c r="C38" s="240">
        <v>0.16525641025641025</v>
      </c>
      <c r="D38" s="241">
        <v>41</v>
      </c>
      <c r="E38" s="240">
        <v>0.25641025641025639</v>
      </c>
      <c r="F38" s="241">
        <v>10</v>
      </c>
      <c r="G38" s="240">
        <v>0.64449999999999996</v>
      </c>
      <c r="H38" s="241">
        <v>43</v>
      </c>
      <c r="I38" s="242">
        <v>0</v>
      </c>
      <c r="J38" s="243" t="s">
        <v>39</v>
      </c>
      <c r="K38" s="244" t="s">
        <v>39</v>
      </c>
      <c r="L38" s="245" t="s">
        <v>39</v>
      </c>
    </row>
    <row r="39" spans="1:12">
      <c r="A39" s="238" t="s">
        <v>53</v>
      </c>
      <c r="B39" s="246"/>
      <c r="C39" s="240">
        <v>0.2179147005444646</v>
      </c>
      <c r="D39" s="241">
        <v>29</v>
      </c>
      <c r="E39" s="240">
        <v>0.2014519056261343</v>
      </c>
      <c r="F39" s="241">
        <v>18</v>
      </c>
      <c r="G39" s="240">
        <v>1.0817207207207207</v>
      </c>
      <c r="H39" s="241">
        <v>26</v>
      </c>
      <c r="I39" s="242">
        <v>1</v>
      </c>
      <c r="J39" s="243" t="s">
        <v>39</v>
      </c>
      <c r="K39" s="244" t="s">
        <v>39</v>
      </c>
      <c r="L39" s="245" t="s">
        <v>39</v>
      </c>
    </row>
    <row r="40" spans="1:12">
      <c r="A40" s="238" t="s">
        <v>54</v>
      </c>
      <c r="B40" s="246"/>
      <c r="C40" s="240">
        <v>0.38655206286836935</v>
      </c>
      <c r="D40" s="241">
        <v>4</v>
      </c>
      <c r="E40" s="240">
        <v>0.187426326129666</v>
      </c>
      <c r="F40" s="241">
        <v>27</v>
      </c>
      <c r="G40" s="240">
        <v>2.0624213836477989</v>
      </c>
      <c r="H40" s="241">
        <v>4</v>
      </c>
      <c r="I40" s="242">
        <v>1</v>
      </c>
      <c r="J40" s="243" t="s">
        <v>39</v>
      </c>
      <c r="K40" s="244" t="s">
        <v>39</v>
      </c>
      <c r="L40" s="245" t="s">
        <v>39</v>
      </c>
    </row>
    <row r="41" spans="1:12">
      <c r="A41" s="238" t="s">
        <v>55</v>
      </c>
      <c r="B41" s="246"/>
      <c r="C41" s="240">
        <v>0.29778269049858891</v>
      </c>
      <c r="D41" s="241">
        <v>11</v>
      </c>
      <c r="E41" s="240">
        <v>0.19190968955785512</v>
      </c>
      <c r="F41" s="241">
        <v>23</v>
      </c>
      <c r="G41" s="240">
        <v>1.5516813725490195</v>
      </c>
      <c r="H41" s="241">
        <v>14</v>
      </c>
      <c r="I41" s="242">
        <v>1</v>
      </c>
      <c r="J41" s="243" t="s">
        <v>39</v>
      </c>
      <c r="K41" s="244" t="s">
        <v>39</v>
      </c>
      <c r="L41" s="245" t="s">
        <v>39</v>
      </c>
    </row>
    <row r="42" spans="1:12">
      <c r="A42" s="238" t="s">
        <v>73</v>
      </c>
      <c r="B42" s="246"/>
      <c r="C42" s="240">
        <v>0.37653960396039604</v>
      </c>
      <c r="D42" s="241">
        <v>5</v>
      </c>
      <c r="E42" s="240">
        <v>0.19801980198019803</v>
      </c>
      <c r="F42" s="241">
        <v>20</v>
      </c>
      <c r="G42" s="240">
        <v>1.9015249999999999</v>
      </c>
      <c r="H42" s="241">
        <v>6</v>
      </c>
      <c r="I42" s="242">
        <v>1</v>
      </c>
      <c r="J42" s="243" t="s">
        <v>39</v>
      </c>
      <c r="K42" s="244" t="s">
        <v>39</v>
      </c>
      <c r="L42" s="245" t="s">
        <v>39</v>
      </c>
    </row>
    <row r="43" spans="1:12">
      <c r="A43" s="238" t="s">
        <v>56</v>
      </c>
      <c r="B43" s="246"/>
      <c r="C43" s="240">
        <v>0.25223428571428569</v>
      </c>
      <c r="D43" s="241">
        <v>20</v>
      </c>
      <c r="E43" s="240">
        <v>0.23809523809523808</v>
      </c>
      <c r="F43" s="241">
        <v>11</v>
      </c>
      <c r="G43" s="240">
        <v>1.0593840000000001</v>
      </c>
      <c r="H43" s="241">
        <v>31</v>
      </c>
      <c r="I43" s="242">
        <v>1</v>
      </c>
      <c r="J43" s="243" t="s">
        <v>39</v>
      </c>
      <c r="K43" s="244" t="s">
        <v>39</v>
      </c>
      <c r="L43" s="245" t="s">
        <v>39</v>
      </c>
    </row>
    <row r="44" spans="1:12">
      <c r="A44" s="238" t="s">
        <v>57</v>
      </c>
      <c r="B44" s="246"/>
      <c r="C44" s="240">
        <v>0.19131879194630871</v>
      </c>
      <c r="D44" s="241">
        <v>35</v>
      </c>
      <c r="E44" s="240">
        <v>0.17785234899328858</v>
      </c>
      <c r="F44" s="241">
        <v>32</v>
      </c>
      <c r="G44" s="240">
        <v>1.0757169811320755</v>
      </c>
      <c r="H44" s="241">
        <v>28</v>
      </c>
      <c r="I44" s="242">
        <v>1</v>
      </c>
      <c r="J44" s="243" t="s">
        <v>39</v>
      </c>
      <c r="K44" s="244" t="s">
        <v>39</v>
      </c>
      <c r="L44" s="245" t="s">
        <v>39</v>
      </c>
    </row>
    <row r="45" spans="1:12">
      <c r="A45" s="238" t="s">
        <v>58</v>
      </c>
      <c r="B45" s="246"/>
      <c r="C45" s="240">
        <v>0.20813496932515338</v>
      </c>
      <c r="D45" s="241">
        <v>31</v>
      </c>
      <c r="E45" s="240">
        <v>0.19222903885480572</v>
      </c>
      <c r="F45" s="241">
        <v>22</v>
      </c>
      <c r="G45" s="240">
        <v>1.0827446808510639</v>
      </c>
      <c r="H45" s="241">
        <v>25</v>
      </c>
      <c r="I45" s="242">
        <v>1</v>
      </c>
      <c r="J45" s="243" t="s">
        <v>39</v>
      </c>
      <c r="K45" s="244" t="s">
        <v>39</v>
      </c>
      <c r="L45" s="245" t="s">
        <v>39</v>
      </c>
    </row>
    <row r="46" spans="1:12">
      <c r="A46" s="238" t="s">
        <v>72</v>
      </c>
      <c r="B46" s="246"/>
      <c r="C46" s="240">
        <v>0.37591586206896555</v>
      </c>
      <c r="D46" s="241">
        <v>6</v>
      </c>
      <c r="E46" s="240">
        <v>0.22206896551724137</v>
      </c>
      <c r="F46" s="241">
        <v>15</v>
      </c>
      <c r="G46" s="240">
        <v>1.6927888198757763</v>
      </c>
      <c r="H46" s="241">
        <v>12</v>
      </c>
      <c r="I46" s="242">
        <v>1</v>
      </c>
      <c r="J46" s="243" t="s">
        <v>39</v>
      </c>
      <c r="K46" s="244" t="s">
        <v>39</v>
      </c>
      <c r="L46" s="245" t="s">
        <v>39</v>
      </c>
    </row>
    <row r="47" spans="1:12">
      <c r="A47" s="238" t="s">
        <v>59</v>
      </c>
      <c r="B47" s="246"/>
      <c r="C47" s="240">
        <v>0.20635570469798659</v>
      </c>
      <c r="D47" s="241">
        <v>32</v>
      </c>
      <c r="E47" s="240">
        <v>0.19463087248322147</v>
      </c>
      <c r="F47" s="241">
        <v>21</v>
      </c>
      <c r="G47" s="240">
        <v>1.0602413793103449</v>
      </c>
      <c r="H47" s="241">
        <v>30</v>
      </c>
      <c r="I47" s="242">
        <v>1</v>
      </c>
      <c r="J47" s="243" t="s">
        <v>39</v>
      </c>
      <c r="K47" s="244" t="s">
        <v>39</v>
      </c>
      <c r="L47" s="245" t="s">
        <v>39</v>
      </c>
    </row>
    <row r="48" spans="1:12">
      <c r="A48" s="238" t="s">
        <v>60</v>
      </c>
      <c r="B48" s="246"/>
      <c r="C48" s="240">
        <v>0.33325629077353214</v>
      </c>
      <c r="D48" s="241">
        <v>9</v>
      </c>
      <c r="E48" s="240">
        <v>0.17800559179869524</v>
      </c>
      <c r="F48" s="241">
        <v>31</v>
      </c>
      <c r="G48" s="240">
        <v>1.8721675392670156</v>
      </c>
      <c r="H48" s="241">
        <v>7</v>
      </c>
      <c r="I48" s="242">
        <v>1</v>
      </c>
      <c r="J48" s="243" t="s">
        <v>39</v>
      </c>
      <c r="K48" s="244" t="s">
        <v>39</v>
      </c>
      <c r="L48" s="245" t="s">
        <v>39</v>
      </c>
    </row>
    <row r="49" spans="1:12">
      <c r="A49" s="238" t="s">
        <v>61</v>
      </c>
      <c r="B49" s="246"/>
      <c r="C49" s="240">
        <v>0.13762337662337662</v>
      </c>
      <c r="D49" s="241">
        <v>47</v>
      </c>
      <c r="E49" s="240">
        <v>0.14285714285714285</v>
      </c>
      <c r="F49" s="241">
        <v>49</v>
      </c>
      <c r="G49" s="240">
        <v>0.96336363636363631</v>
      </c>
      <c r="H49" s="241">
        <v>32</v>
      </c>
      <c r="I49" s="242">
        <v>0</v>
      </c>
      <c r="J49" s="243" t="s">
        <v>39</v>
      </c>
      <c r="K49" s="245" t="s">
        <v>39</v>
      </c>
      <c r="L49" s="245" t="s">
        <v>39</v>
      </c>
    </row>
    <row r="50" spans="1:12">
      <c r="A50" s="238" t="s">
        <v>62</v>
      </c>
      <c r="B50" s="246"/>
      <c r="C50" s="240">
        <v>0.19047783251231526</v>
      </c>
      <c r="D50" s="241">
        <v>36</v>
      </c>
      <c r="E50" s="240">
        <v>0.23399014778325122</v>
      </c>
      <c r="F50" s="241">
        <v>12</v>
      </c>
      <c r="G50" s="240">
        <v>0.8140421052631579</v>
      </c>
      <c r="H50" s="241">
        <v>38</v>
      </c>
      <c r="I50" s="242">
        <v>0</v>
      </c>
      <c r="J50" s="243" t="s">
        <v>39</v>
      </c>
      <c r="K50" s="244" t="s">
        <v>39</v>
      </c>
      <c r="L50" s="245" t="s">
        <v>39</v>
      </c>
    </row>
    <row r="51" spans="1:12">
      <c r="A51" s="238" t="s">
        <v>63</v>
      </c>
      <c r="B51" s="246"/>
      <c r="C51" s="240">
        <v>0.15520403587443946</v>
      </c>
      <c r="D51" s="241">
        <v>44</v>
      </c>
      <c r="E51" s="240">
        <v>0.18834080717488788</v>
      </c>
      <c r="F51" s="241">
        <v>26</v>
      </c>
      <c r="G51" s="240">
        <v>0.82405952380952385</v>
      </c>
      <c r="H51" s="241">
        <v>37</v>
      </c>
      <c r="I51" s="242">
        <v>0</v>
      </c>
      <c r="J51" s="243" t="s">
        <v>39</v>
      </c>
      <c r="K51" s="244" t="s">
        <v>39</v>
      </c>
      <c r="L51" s="245" t="s">
        <v>39</v>
      </c>
    </row>
    <row r="52" spans="1:12">
      <c r="A52" s="238" t="s">
        <v>64</v>
      </c>
      <c r="B52" s="246"/>
      <c r="C52" s="240">
        <v>0.24927664576802508</v>
      </c>
      <c r="D52" s="241">
        <v>22</v>
      </c>
      <c r="E52" s="240">
        <v>0.16144200626959249</v>
      </c>
      <c r="F52" s="241">
        <v>41</v>
      </c>
      <c r="G52" s="240">
        <v>1.5440631067961166</v>
      </c>
      <c r="H52" s="241">
        <v>15</v>
      </c>
      <c r="I52" s="242">
        <v>1</v>
      </c>
      <c r="J52" s="243" t="s">
        <v>39</v>
      </c>
      <c r="K52" s="244" t="s">
        <v>39</v>
      </c>
      <c r="L52" s="245" t="s">
        <v>39</v>
      </c>
    </row>
    <row r="53" spans="1:12">
      <c r="A53" s="238" t="s">
        <v>65</v>
      </c>
      <c r="B53" s="246"/>
      <c r="C53" s="240">
        <v>0.24098574338085541</v>
      </c>
      <c r="D53" s="241">
        <v>23</v>
      </c>
      <c r="E53" s="240">
        <v>0.18737270875763748</v>
      </c>
      <c r="F53" s="241">
        <v>28</v>
      </c>
      <c r="G53" s="240">
        <v>1.2861304347826088</v>
      </c>
      <c r="H53" s="241">
        <v>20</v>
      </c>
      <c r="I53" s="242">
        <v>1</v>
      </c>
      <c r="J53" s="243" t="s">
        <v>39</v>
      </c>
      <c r="K53" s="244" t="s">
        <v>39</v>
      </c>
      <c r="L53" s="245" t="s">
        <v>39</v>
      </c>
    </row>
    <row r="54" spans="1:12">
      <c r="A54" s="238" t="s">
        <v>66</v>
      </c>
      <c r="B54" s="246"/>
      <c r="C54" s="240">
        <v>0.11105084745762712</v>
      </c>
      <c r="D54" s="241">
        <v>50</v>
      </c>
      <c r="E54" s="240">
        <v>0.16101694915254236</v>
      </c>
      <c r="F54" s="241">
        <v>42</v>
      </c>
      <c r="G54" s="240">
        <v>0.68968421052631579</v>
      </c>
      <c r="H54" s="241">
        <v>41</v>
      </c>
      <c r="I54" s="242">
        <v>0</v>
      </c>
      <c r="J54" s="243" t="s">
        <v>39</v>
      </c>
      <c r="K54" s="244" t="s">
        <v>39</v>
      </c>
      <c r="L54" s="245" t="s">
        <v>39</v>
      </c>
    </row>
    <row r="55" spans="1:12">
      <c r="A55" s="238" t="s">
        <v>67</v>
      </c>
      <c r="B55" s="246"/>
      <c r="C55" s="240">
        <v>0.23465426356589147</v>
      </c>
      <c r="D55" s="241">
        <v>25</v>
      </c>
      <c r="E55" s="240">
        <v>0.19069767441860466</v>
      </c>
      <c r="F55" s="241">
        <v>24</v>
      </c>
      <c r="G55" s="240">
        <v>1.2305040650406505</v>
      </c>
      <c r="H55" s="241">
        <v>21</v>
      </c>
      <c r="I55" s="242">
        <v>1</v>
      </c>
      <c r="J55" s="243" t="s">
        <v>39</v>
      </c>
      <c r="K55" s="244" t="s">
        <v>39</v>
      </c>
      <c r="L55" s="245" t="s">
        <v>39</v>
      </c>
    </row>
    <row r="56" spans="1:12">
      <c r="A56" s="238" t="s">
        <v>68</v>
      </c>
      <c r="B56" s="246"/>
      <c r="C56" s="240">
        <v>0.23345752465797009</v>
      </c>
      <c r="D56" s="241">
        <v>26</v>
      </c>
      <c r="E56" s="240">
        <v>0.2001272669424117</v>
      </c>
      <c r="F56" s="241">
        <v>19</v>
      </c>
      <c r="G56" s="240">
        <v>1.1665453100158982</v>
      </c>
      <c r="H56" s="241">
        <v>24</v>
      </c>
      <c r="I56" s="242">
        <v>1</v>
      </c>
      <c r="J56" s="243" t="s">
        <v>39</v>
      </c>
      <c r="K56" s="244" t="s">
        <v>39</v>
      </c>
      <c r="L56" s="245" t="s">
        <v>39</v>
      </c>
    </row>
    <row r="57" spans="1:12">
      <c r="A57" s="238" t="s">
        <v>69</v>
      </c>
      <c r="B57" s="246"/>
      <c r="C57" s="240">
        <v>0.25559214501510574</v>
      </c>
      <c r="D57" s="241">
        <v>19</v>
      </c>
      <c r="E57" s="240">
        <v>0.17220543806646527</v>
      </c>
      <c r="F57" s="241">
        <v>35</v>
      </c>
      <c r="G57" s="240">
        <v>1.4842280701754387</v>
      </c>
      <c r="H57" s="241">
        <v>17</v>
      </c>
      <c r="I57" s="242">
        <v>1</v>
      </c>
      <c r="J57" s="243" t="s">
        <v>39</v>
      </c>
      <c r="K57" s="244" t="s">
        <v>39</v>
      </c>
      <c r="L57" s="245" t="s">
        <v>39</v>
      </c>
    </row>
    <row r="58" spans="1:12">
      <c r="A58" s="238" t="s">
        <v>70</v>
      </c>
      <c r="B58" s="246"/>
      <c r="C58" s="240">
        <v>0.29007261410788382</v>
      </c>
      <c r="D58" s="241">
        <v>15</v>
      </c>
      <c r="E58" s="240">
        <v>0.16390041493775934</v>
      </c>
      <c r="F58" s="241">
        <v>39</v>
      </c>
      <c r="G58" s="240">
        <v>1.7698101265822785</v>
      </c>
      <c r="H58" s="241">
        <v>8</v>
      </c>
      <c r="I58" s="242">
        <v>1</v>
      </c>
      <c r="J58" s="243" t="s">
        <v>39</v>
      </c>
      <c r="K58" s="244" t="s">
        <v>39</v>
      </c>
      <c r="L58" s="245" t="s">
        <v>39</v>
      </c>
    </row>
    <row r="59" spans="1:12">
      <c r="A59" s="238" t="s">
        <v>71</v>
      </c>
      <c r="B59" s="246"/>
      <c r="C59" s="240">
        <v>0.14962500000000001</v>
      </c>
      <c r="D59" s="241">
        <v>45</v>
      </c>
      <c r="E59" s="240">
        <v>0.16250000000000001</v>
      </c>
      <c r="F59" s="241">
        <v>40</v>
      </c>
      <c r="G59" s="240">
        <v>0.92076923076923078</v>
      </c>
      <c r="H59" s="241">
        <v>34</v>
      </c>
      <c r="I59" s="242">
        <v>0</v>
      </c>
      <c r="J59" s="243" t="s">
        <v>39</v>
      </c>
      <c r="K59" s="243" t="s">
        <v>39</v>
      </c>
      <c r="L59" s="245" t="s">
        <v>39</v>
      </c>
    </row>
    <row r="60" spans="1:12">
      <c r="A60" s="12" t="s">
        <v>15</v>
      </c>
      <c r="B60" s="8"/>
      <c r="C60" s="10">
        <v>0.26254942477381882</v>
      </c>
      <c r="D60" s="10"/>
      <c r="E60" s="10">
        <v>0.18725566849100861</v>
      </c>
      <c r="F60" s="10"/>
      <c r="G60" s="10">
        <v>1.4020906650760514</v>
      </c>
      <c r="H60" s="10"/>
      <c r="I60" s="11">
        <v>21</v>
      </c>
      <c r="J60" s="10"/>
      <c r="K60" s="10"/>
      <c r="L60" s="143"/>
    </row>
    <row r="61" spans="1:12">
      <c r="A61" s="12" t="s">
        <v>76</v>
      </c>
      <c r="B61" s="8"/>
      <c r="C61" s="10">
        <v>0.25961883408071751</v>
      </c>
      <c r="D61" s="10"/>
      <c r="E61" s="10">
        <v>0.18222584590297594</v>
      </c>
      <c r="F61" s="10"/>
      <c r="G61" s="10">
        <v>1.4247091722595078</v>
      </c>
      <c r="H61" s="10"/>
      <c r="I61" s="11">
        <v>4</v>
      </c>
      <c r="J61" s="10"/>
      <c r="K61" s="10"/>
      <c r="L61" s="143"/>
    </row>
    <row r="62" spans="1:12">
      <c r="A62" s="12" t="s">
        <v>77</v>
      </c>
      <c r="B62" s="8"/>
      <c r="C62" s="10">
        <v>0.32529460479844113</v>
      </c>
      <c r="D62" s="13"/>
      <c r="E62" s="10">
        <v>0.3925222262818171</v>
      </c>
      <c r="F62" s="10"/>
      <c r="G62" s="10">
        <v>0.82872913434688178</v>
      </c>
      <c r="H62" s="10"/>
      <c r="I62" s="11">
        <v>6</v>
      </c>
      <c r="J62" s="10"/>
      <c r="K62" s="10"/>
      <c r="L62" s="143"/>
    </row>
    <row r="63" spans="1:12">
      <c r="A63" s="164" t="s">
        <v>78</v>
      </c>
      <c r="B63" s="165"/>
      <c r="C63" s="163" t="s">
        <v>79</v>
      </c>
      <c r="D63" s="165"/>
      <c r="E63" s="163" t="s">
        <v>82</v>
      </c>
      <c r="F63" s="165"/>
      <c r="G63" s="163"/>
      <c r="H63" s="164"/>
      <c r="I63" s="165"/>
      <c r="J63" s="163" t="s">
        <v>83</v>
      </c>
      <c r="K63" s="164"/>
      <c r="L63" s="164"/>
    </row>
    <row r="64" spans="1:12">
      <c r="A64" s="18" t="s">
        <v>85</v>
      </c>
      <c r="B64" s="179">
        <v>41763</v>
      </c>
      <c r="C64" s="179"/>
      <c r="D64" s="179"/>
      <c r="E64" s="179"/>
      <c r="F64" s="179"/>
      <c r="G64" s="179"/>
      <c r="H64" s="179"/>
      <c r="I64" s="19"/>
      <c r="J64" s="20"/>
      <c r="K64" s="19"/>
      <c r="L64" s="19"/>
    </row>
    <row r="65" spans="1:12" ht="18" customHeight="1">
      <c r="A65" s="158" t="s">
        <v>123</v>
      </c>
      <c r="B65" s="186" t="s">
        <v>124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</row>
    <row r="66" spans="1:12" ht="18" customHeight="1">
      <c r="A66" s="21" t="s">
        <v>78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72" customHeight="1">
      <c r="A67" s="24" t="str">
        <f>C63</f>
        <v>[A]</v>
      </c>
      <c r="B67" s="166" t="s">
        <v>121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</row>
    <row r="68" spans="1:12" ht="36" customHeight="1">
      <c r="A68" s="24" t="str">
        <f>E63</f>
        <v>[B]</v>
      </c>
      <c r="B68" s="159" t="s">
        <v>122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</row>
    <row r="69" spans="1:12" ht="18" customHeight="1">
      <c r="A69" s="24" t="str">
        <f>J63</f>
        <v>[C]</v>
      </c>
      <c r="B69" s="180" t="s">
        <v>102</v>
      </c>
      <c r="C69" s="180"/>
      <c r="D69" s="180"/>
      <c r="E69" s="180"/>
      <c r="F69" s="180"/>
      <c r="G69" s="180"/>
      <c r="H69" s="180"/>
      <c r="I69" s="23"/>
      <c r="J69" s="23"/>
      <c r="K69" s="23"/>
      <c r="L69" s="23"/>
    </row>
    <row r="70" spans="1:12" ht="18" customHeight="1">
      <c r="A70" s="21" t="s">
        <v>91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36" customHeight="1">
      <c r="A71" s="25" t="s">
        <v>92</v>
      </c>
      <c r="B71" s="166" t="s">
        <v>93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</row>
    <row r="72" spans="1:12" s="37" customFormat="1" ht="48" customHeight="1">
      <c r="A72" s="145" t="s">
        <v>94</v>
      </c>
      <c r="B72" s="159" t="s">
        <v>95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</row>
    <row r="73" spans="1:12" s="37" customFormat="1" ht="24.75" customHeight="1">
      <c r="A73" s="145" t="s">
        <v>96</v>
      </c>
      <c r="B73" s="159" t="s">
        <v>114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2" ht="36" customHeight="1">
      <c r="A74" s="181" t="s">
        <v>125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</row>
  </sheetData>
  <mergeCells count="20">
    <mergeCell ref="A1:L1"/>
    <mergeCell ref="A2:B3"/>
    <mergeCell ref="C2:D2"/>
    <mergeCell ref="J2:L2"/>
    <mergeCell ref="B71:L71"/>
    <mergeCell ref="B72:L72"/>
    <mergeCell ref="B73:L73"/>
    <mergeCell ref="A74:L74"/>
    <mergeCell ref="E2:F2"/>
    <mergeCell ref="G2:I2"/>
    <mergeCell ref="B68:L68"/>
    <mergeCell ref="B69:H69"/>
    <mergeCell ref="A63:B63"/>
    <mergeCell ref="J63:L63"/>
    <mergeCell ref="B64:H64"/>
    <mergeCell ref="B67:L67"/>
    <mergeCell ref="C63:D63"/>
    <mergeCell ref="E63:F63"/>
    <mergeCell ref="G63:I63"/>
    <mergeCell ref="B65:L65"/>
  </mergeCell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Summary</vt:lpstr>
    </vt:vector>
  </TitlesOfParts>
  <Company>John Locke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Locke</dc:creator>
  <cp:lastModifiedBy>7Copy</cp:lastModifiedBy>
  <dcterms:created xsi:type="dcterms:W3CDTF">2014-05-02T01:38:45Z</dcterms:created>
  <dcterms:modified xsi:type="dcterms:W3CDTF">2014-05-05T10:34:42Z</dcterms:modified>
</cp:coreProperties>
</file>