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15" yWindow="120" windowWidth="20730" windowHeight="11520" tabRatio="500" firstSheet="2" activeTab="2"/>
  </bookViews>
  <sheets>
    <sheet name="Enrollment Raw Data" sheetId="1" r:id="rId1"/>
    <sheet name="Enrollment Summary" sheetId="3" r:id="rId2"/>
    <sheet name="Fed. Cost per Enrollee Raw Data" sheetId="4" r:id="rId3"/>
    <sheet name="Federal Cost Summary" sheetId="9" r:id="rId4"/>
    <sheet name="Feyman Premium Estimates" sheetId="7" r:id="rId5"/>
    <sheet name="KFF_PremiumSubsidies" sheetId="6" r:id="rId6"/>
    <sheet name="CMS Age Curve" sheetId="10" r:id="rId7"/>
  </sheets>
  <definedNames>
    <definedName name="_xlnm.Print_Area" localSheetId="3">'Federal Cost Summary'!$A$1:$L$81</definedName>
  </definedNames>
  <calcPr calcId="145621"/>
  <fileRecoveryPr repairLoad="1"/>
</workbook>
</file>

<file path=xl/calcChain.xml><?xml version="1.0" encoding="utf-8"?>
<calcChain xmlns="http://schemas.openxmlformats.org/spreadsheetml/2006/main">
  <c r="A89" i="4" l="1"/>
  <c r="A88" i="4"/>
  <c r="A87" i="4"/>
  <c r="A86" i="4"/>
  <c r="A85" i="4"/>
  <c r="A84" i="4"/>
  <c r="A83" i="4"/>
  <c r="A82" i="4"/>
  <c r="T64" i="4"/>
  <c r="S54" i="4"/>
  <c r="A81" i="4"/>
  <c r="S58" i="4"/>
  <c r="A80" i="4"/>
  <c r="A79" i="4"/>
  <c r="A78" i="4"/>
  <c r="A77" i="4" l="1"/>
  <c r="A73" i="4"/>
  <c r="A75" i="4"/>
  <c r="A74" i="4"/>
  <c r="A76" i="4"/>
  <c r="A72" i="4"/>
  <c r="A71" i="4"/>
  <c r="A70" i="4"/>
  <c r="Y58" i="4"/>
  <c r="Z58" i="4" s="1"/>
  <c r="Y35" i="4"/>
  <c r="Y29" i="4"/>
  <c r="Y24" i="4"/>
  <c r="Z24" i="4" s="1"/>
  <c r="Y15" i="4"/>
  <c r="Y14" i="4"/>
  <c r="Z14" i="4" s="1"/>
  <c r="Y11" i="4"/>
  <c r="AA11" i="4" s="1"/>
  <c r="Y10" i="4"/>
  <c r="AA10" i="4" s="1"/>
  <c r="Y8" i="4"/>
  <c r="Y7" i="4"/>
  <c r="AA7" i="4" s="1"/>
  <c r="Y6" i="4"/>
  <c r="AA6" i="4" s="1"/>
  <c r="T60" i="4"/>
  <c r="Y60" i="4" s="1"/>
  <c r="AA60" i="4" s="1"/>
  <c r="T57" i="4"/>
  <c r="Y57" i="4" s="1"/>
  <c r="T56" i="4"/>
  <c r="Y56" i="4" s="1"/>
  <c r="AA56" i="4" s="1"/>
  <c r="T55" i="4"/>
  <c r="Y55" i="4" s="1"/>
  <c r="AA55" i="4" s="1"/>
  <c r="T53" i="4"/>
  <c r="Y53" i="4" s="1"/>
  <c r="T52" i="4"/>
  <c r="Y52" i="4" s="1"/>
  <c r="AA52" i="4" s="1"/>
  <c r="T51" i="4"/>
  <c r="Y51" i="4" s="1"/>
  <c r="AA51" i="4" s="1"/>
  <c r="T48" i="4"/>
  <c r="Y48" i="4" s="1"/>
  <c r="AA48" i="4" s="1"/>
  <c r="T46" i="4"/>
  <c r="Y46" i="4" s="1"/>
  <c r="Z46" i="4" s="1"/>
  <c r="T43" i="4"/>
  <c r="Y43" i="4" s="1"/>
  <c r="AA43" i="4" s="1"/>
  <c r="T21" i="4"/>
  <c r="Y21" i="4" s="1"/>
  <c r="T59" i="4"/>
  <c r="Y59" i="4" s="1"/>
  <c r="T49" i="4"/>
  <c r="Y49" i="4" s="1"/>
  <c r="T45" i="4"/>
  <c r="Y45" i="4" s="1"/>
  <c r="T44" i="4"/>
  <c r="Y44" i="4" s="1"/>
  <c r="AA44" i="4" s="1"/>
  <c r="T41" i="4"/>
  <c r="Y41" i="4" s="1"/>
  <c r="T40" i="4"/>
  <c r="Y40" i="4" s="1"/>
  <c r="AA40" i="4" s="1"/>
  <c r="T28" i="4"/>
  <c r="Y28" i="4" s="1"/>
  <c r="T18" i="4"/>
  <c r="Y18" i="4" s="1"/>
  <c r="T54" i="4"/>
  <c r="Y54" i="4" s="1"/>
  <c r="Z54" i="4" s="1"/>
  <c r="T50" i="4"/>
  <c r="Y50" i="4" s="1"/>
  <c r="T47" i="4"/>
  <c r="Y47" i="4" s="1"/>
  <c r="T42" i="4"/>
  <c r="Y42" i="4" s="1"/>
  <c r="Z42" i="4" s="1"/>
  <c r="T38" i="4"/>
  <c r="Y38" i="4" s="1"/>
  <c r="Z38" i="4" s="1"/>
  <c r="T36" i="4"/>
  <c r="Y36" i="4" s="1"/>
  <c r="T34" i="4"/>
  <c r="Y34" i="4" s="1"/>
  <c r="Z34" i="4" s="1"/>
  <c r="T31" i="4"/>
  <c r="Y31" i="4" s="1"/>
  <c r="Z31" i="4" s="1"/>
  <c r="T25" i="4"/>
  <c r="Y25" i="4" s="1"/>
  <c r="T20" i="4"/>
  <c r="Y20" i="4" s="1"/>
  <c r="T19" i="4"/>
  <c r="Y19" i="4" s="1"/>
  <c r="T17" i="4"/>
  <c r="Y17" i="4" s="1"/>
  <c r="Z17" i="4" s="1"/>
  <c r="T39" i="4"/>
  <c r="Y39" i="4" s="1"/>
  <c r="AA39" i="4" s="1"/>
  <c r="T33" i="4"/>
  <c r="Y33" i="4" s="1"/>
  <c r="AA33" i="4" s="1"/>
  <c r="T32" i="4"/>
  <c r="Y32" i="4" s="1"/>
  <c r="T27" i="4"/>
  <c r="Y27" i="4" s="1"/>
  <c r="T26" i="4"/>
  <c r="Y26" i="4" s="1"/>
  <c r="AA26" i="4" s="1"/>
  <c r="T16" i="4"/>
  <c r="Y16" i="4" s="1"/>
  <c r="T9" i="4"/>
  <c r="Y9" i="4" s="1"/>
  <c r="T12" i="4"/>
  <c r="Y12" i="4" s="1"/>
  <c r="T13" i="4"/>
  <c r="Y13" i="4" s="1"/>
  <c r="S60" i="4"/>
  <c r="S59" i="4"/>
  <c r="S57" i="4"/>
  <c r="S56" i="4"/>
  <c r="S55" i="4"/>
  <c r="S53" i="4"/>
  <c r="S52" i="4"/>
  <c r="S51" i="4"/>
  <c r="S50" i="4"/>
  <c r="S49" i="4"/>
  <c r="S48" i="4"/>
  <c r="S47" i="4"/>
  <c r="S46" i="4"/>
  <c r="S45" i="4"/>
  <c r="S44" i="4"/>
  <c r="S43" i="4"/>
  <c r="S42" i="4"/>
  <c r="S41" i="4"/>
  <c r="S40" i="4"/>
  <c r="S39" i="4"/>
  <c r="S38" i="4"/>
  <c r="S36" i="4"/>
  <c r="S35" i="4"/>
  <c r="S34" i="4"/>
  <c r="S33" i="4"/>
  <c r="S32" i="4"/>
  <c r="S31" i="4"/>
  <c r="S29" i="4"/>
  <c r="S28" i="4"/>
  <c r="S27" i="4"/>
  <c r="S26" i="4"/>
  <c r="S25" i="4"/>
  <c r="S24" i="4"/>
  <c r="S21" i="4"/>
  <c r="S20" i="4"/>
  <c r="S19" i="4"/>
  <c r="S18" i="4"/>
  <c r="S17" i="4"/>
  <c r="S16" i="4"/>
  <c r="S15" i="4"/>
  <c r="S14" i="4"/>
  <c r="S13" i="4"/>
  <c r="S12" i="4"/>
  <c r="S11" i="4"/>
  <c r="S10" i="4"/>
  <c r="S9" i="4"/>
  <c r="S8" i="4"/>
  <c r="S7" i="4"/>
  <c r="S6" i="4"/>
  <c r="E62" i="4"/>
  <c r="E61" i="4"/>
  <c r="D63" i="4"/>
  <c r="D62" i="4"/>
  <c r="D61" i="4"/>
  <c r="A72" i="9"/>
  <c r="A71" i="9"/>
  <c r="A70" i="9"/>
  <c r="C37" i="9"/>
  <c r="AA35" i="4"/>
  <c r="AA15" i="4"/>
  <c r="AA8" i="4"/>
  <c r="Z56" i="4"/>
  <c r="Z52" i="4"/>
  <c r="Z44" i="4"/>
  <c r="Z35" i="4"/>
  <c r="Z26" i="4"/>
  <c r="Z15" i="4"/>
  <c r="Z8" i="4"/>
  <c r="Z7" i="4"/>
  <c r="Z11" i="4" l="1"/>
  <c r="Z48" i="4"/>
  <c r="Z40" i="4"/>
  <c r="AA59" i="4"/>
  <c r="Z59" i="4"/>
  <c r="Z60" i="4"/>
  <c r="AA46" i="4"/>
  <c r="Z32" i="4"/>
  <c r="AA32" i="4"/>
  <c r="AA14" i="4"/>
  <c r="Z51" i="4"/>
  <c r="AA31" i="4"/>
  <c r="AA18" i="4"/>
  <c r="Z18" i="4"/>
  <c r="Z21" i="4"/>
  <c r="AA21" i="4"/>
  <c r="Z19" i="4"/>
  <c r="AA19" i="4"/>
  <c r="Z47" i="4"/>
  <c r="AA47" i="4"/>
  <c r="Z9" i="4"/>
  <c r="AA9" i="4"/>
  <c r="Z10" i="4"/>
  <c r="Z43" i="4"/>
  <c r="AA17" i="4"/>
  <c r="AA24" i="4"/>
  <c r="AA38" i="4"/>
  <c r="AA54" i="4"/>
  <c r="Z6" i="4"/>
  <c r="Z39" i="4"/>
  <c r="Z55" i="4"/>
  <c r="AA36" i="4"/>
  <c r="Z36" i="4"/>
  <c r="AA49" i="4"/>
  <c r="Z49" i="4"/>
  <c r="AA53" i="4"/>
  <c r="Z53" i="4"/>
  <c r="AA41" i="4"/>
  <c r="Z41" i="4"/>
  <c r="Z13" i="4"/>
  <c r="AA13" i="4"/>
  <c r="AA45" i="4"/>
  <c r="Z45" i="4"/>
  <c r="AA57" i="4"/>
  <c r="Z57" i="4"/>
  <c r="AA12" i="4"/>
  <c r="Z12" i="4"/>
  <c r="AA16" i="4"/>
  <c r="Z16" i="4"/>
  <c r="AA20" i="4"/>
  <c r="Z20" i="4"/>
  <c r="Z50" i="4"/>
  <c r="AA50" i="4"/>
  <c r="AA28" i="4"/>
  <c r="Z28" i="4"/>
  <c r="AA42" i="4"/>
  <c r="AA58" i="4"/>
  <c r="Z33" i="4"/>
  <c r="AA34" i="4"/>
  <c r="Z25" i="4"/>
  <c r="Z29" i="4"/>
  <c r="AA27" i="4"/>
  <c r="Z27" i="4"/>
  <c r="AA25" i="4"/>
  <c r="AA29" i="4"/>
  <c r="Z62" i="4" l="1"/>
  <c r="Y62" i="4" s="1"/>
  <c r="Z37" i="4"/>
  <c r="Z5" i="4"/>
  <c r="Z63" i="4"/>
  <c r="Y63" i="4" s="1"/>
  <c r="Z30" i="4"/>
  <c r="Z61" i="4"/>
  <c r="Z23" i="4"/>
  <c r="L60" i="4"/>
  <c r="M60" i="4" s="1"/>
  <c r="K60" i="4"/>
  <c r="AC60" i="4" s="1"/>
  <c r="L59" i="4"/>
  <c r="M59" i="4" s="1"/>
  <c r="K59" i="4"/>
  <c r="AC59" i="4" s="1"/>
  <c r="L58" i="4"/>
  <c r="M58" i="4" s="1"/>
  <c r="K58" i="4"/>
  <c r="AC58" i="4" s="1"/>
  <c r="L57" i="4"/>
  <c r="K57" i="4"/>
  <c r="AC57" i="4" s="1"/>
  <c r="L56" i="4"/>
  <c r="M56" i="4" s="1"/>
  <c r="K56" i="4"/>
  <c r="AC56" i="4" s="1"/>
  <c r="L55" i="4"/>
  <c r="M55" i="4" s="1"/>
  <c r="K55" i="4"/>
  <c r="AC55" i="4" s="1"/>
  <c r="L54" i="4"/>
  <c r="K54" i="4"/>
  <c r="AC54" i="4" s="1"/>
  <c r="L53" i="4"/>
  <c r="K53" i="4"/>
  <c r="AC53" i="4" s="1"/>
  <c r="L52" i="4"/>
  <c r="M52" i="4" s="1"/>
  <c r="K52" i="4"/>
  <c r="AC52" i="4" s="1"/>
  <c r="L51" i="4"/>
  <c r="M51" i="4" s="1"/>
  <c r="K51" i="4"/>
  <c r="AC51" i="4" s="1"/>
  <c r="L50" i="4"/>
  <c r="M50" i="4" s="1"/>
  <c r="K50" i="4"/>
  <c r="AC50" i="4" s="1"/>
  <c r="L49" i="4"/>
  <c r="K49" i="4"/>
  <c r="AC49" i="4" s="1"/>
  <c r="L48" i="4"/>
  <c r="M48" i="4" s="1"/>
  <c r="K48" i="4"/>
  <c r="AC48" i="4" s="1"/>
  <c r="L47" i="4"/>
  <c r="M47" i="4" s="1"/>
  <c r="K47" i="4"/>
  <c r="AC47" i="4" s="1"/>
  <c r="L46" i="4"/>
  <c r="K46" i="4"/>
  <c r="AC46" i="4" s="1"/>
  <c r="L45" i="4"/>
  <c r="K45" i="4"/>
  <c r="AC45" i="4" s="1"/>
  <c r="L44" i="4"/>
  <c r="M44" i="4" s="1"/>
  <c r="K44" i="4"/>
  <c r="AC44" i="4" s="1"/>
  <c r="L43" i="4"/>
  <c r="M43" i="4" s="1"/>
  <c r="K43" i="4"/>
  <c r="AC43" i="4" s="1"/>
  <c r="L42" i="4"/>
  <c r="M42" i="4" s="1"/>
  <c r="K42" i="4"/>
  <c r="AC42" i="4" s="1"/>
  <c r="L41" i="4"/>
  <c r="K41" i="4"/>
  <c r="AC41" i="4" s="1"/>
  <c r="L40" i="4"/>
  <c r="M40" i="4" s="1"/>
  <c r="K40" i="4"/>
  <c r="AC40" i="4" s="1"/>
  <c r="L39" i="4"/>
  <c r="M39" i="4" s="1"/>
  <c r="I39" i="4" s="1"/>
  <c r="K39" i="4"/>
  <c r="AC39" i="4" s="1"/>
  <c r="L38" i="4"/>
  <c r="K38" i="4"/>
  <c r="AC38" i="4" s="1"/>
  <c r="L36" i="4"/>
  <c r="M36" i="4" s="1"/>
  <c r="K36" i="4"/>
  <c r="AC36" i="4" s="1"/>
  <c r="L35" i="4"/>
  <c r="K35" i="4"/>
  <c r="AC35" i="4" s="1"/>
  <c r="L34" i="4"/>
  <c r="K34" i="4"/>
  <c r="AC34" i="4" s="1"/>
  <c r="L33" i="4"/>
  <c r="M33" i="4" s="1"/>
  <c r="K33" i="4"/>
  <c r="AC33" i="4" s="1"/>
  <c r="L32" i="4"/>
  <c r="M32" i="4" s="1"/>
  <c r="K32" i="4"/>
  <c r="AC32" i="4" s="1"/>
  <c r="L31" i="4"/>
  <c r="M31" i="4" s="1"/>
  <c r="I31" i="4" s="1"/>
  <c r="K31" i="4"/>
  <c r="AC31" i="4" s="1"/>
  <c r="L29" i="4"/>
  <c r="M29" i="4" s="1"/>
  <c r="K29" i="4"/>
  <c r="AC29" i="4" s="1"/>
  <c r="L28" i="4"/>
  <c r="K28" i="4"/>
  <c r="AC28" i="4" s="1"/>
  <c r="L27" i="4"/>
  <c r="M27" i="4" s="1"/>
  <c r="K27" i="4"/>
  <c r="AC27" i="4" s="1"/>
  <c r="L26" i="4"/>
  <c r="K26" i="4"/>
  <c r="L25" i="4"/>
  <c r="M25" i="4" s="1"/>
  <c r="K25" i="4"/>
  <c r="L24" i="4"/>
  <c r="K24" i="4"/>
  <c r="AC24" i="4" s="1"/>
  <c r="E13" i="4"/>
  <c r="L21" i="4"/>
  <c r="M21" i="4" s="1"/>
  <c r="K21" i="4"/>
  <c r="AC21" i="4" s="1"/>
  <c r="L20" i="4"/>
  <c r="M20" i="4" s="1"/>
  <c r="K20" i="4"/>
  <c r="AC20" i="4" s="1"/>
  <c r="L19" i="4"/>
  <c r="K19" i="4"/>
  <c r="AC19" i="4" s="1"/>
  <c r="L18" i="4"/>
  <c r="M18" i="4" s="1"/>
  <c r="K18" i="4"/>
  <c r="AC18" i="4" s="1"/>
  <c r="L17" i="4"/>
  <c r="M17" i="4" s="1"/>
  <c r="K17" i="4"/>
  <c r="AC17" i="4" s="1"/>
  <c r="L16" i="4"/>
  <c r="M16" i="4" s="1"/>
  <c r="K16" i="4"/>
  <c r="AC16" i="4" s="1"/>
  <c r="K15" i="4"/>
  <c r="AC15" i="4" s="1"/>
  <c r="K14" i="4"/>
  <c r="AC14" i="4" s="1"/>
  <c r="K13" i="4"/>
  <c r="AC13" i="4" s="1"/>
  <c r="L12" i="4"/>
  <c r="K12" i="4"/>
  <c r="AC12" i="4" s="1"/>
  <c r="L11" i="4"/>
  <c r="M11" i="4" s="1"/>
  <c r="K11" i="4"/>
  <c r="AC11" i="4" s="1"/>
  <c r="L10" i="4"/>
  <c r="M10" i="4" s="1"/>
  <c r="K10" i="4"/>
  <c r="AC10" i="4" s="1"/>
  <c r="L9" i="4"/>
  <c r="K9" i="4"/>
  <c r="L8" i="4"/>
  <c r="K8" i="4"/>
  <c r="AC8" i="4" s="1"/>
  <c r="L7" i="4"/>
  <c r="K7" i="4"/>
  <c r="AC7" i="4" s="1"/>
  <c r="L6" i="4"/>
  <c r="K6" i="4"/>
  <c r="E23" i="4"/>
  <c r="E30" i="4"/>
  <c r="E37" i="4"/>
  <c r="D37" i="4"/>
  <c r="D30" i="4"/>
  <c r="D5" i="4"/>
  <c r="Y5" i="4" s="1"/>
  <c r="D23" i="4"/>
  <c r="C37" i="3"/>
  <c r="I10" i="1"/>
  <c r="K10" i="1"/>
  <c r="M10" i="1"/>
  <c r="F10" i="1"/>
  <c r="H63" i="1"/>
  <c r="H62" i="1"/>
  <c r="H61" i="1"/>
  <c r="E63" i="1"/>
  <c r="E62" i="1"/>
  <c r="E61" i="1"/>
  <c r="D63" i="1"/>
  <c r="D61" i="1"/>
  <c r="A75" i="1"/>
  <c r="A74" i="1"/>
  <c r="D62" i="1"/>
  <c r="Y37" i="4" l="1"/>
  <c r="Y30" i="4"/>
  <c r="K62" i="4"/>
  <c r="AC9" i="4"/>
  <c r="E14" i="4"/>
  <c r="E15" i="4" s="1"/>
  <c r="I17" i="4"/>
  <c r="J17" i="4" s="1"/>
  <c r="M9" i="4"/>
  <c r="L62" i="4"/>
  <c r="K61" i="4"/>
  <c r="H61" i="4" s="1"/>
  <c r="AC26" i="4"/>
  <c r="I27" i="4"/>
  <c r="G27" i="4" s="1"/>
  <c r="AB27" i="4" s="1"/>
  <c r="K63" i="4"/>
  <c r="AC6" i="4"/>
  <c r="M26" i="4"/>
  <c r="L61" i="4"/>
  <c r="M6" i="4"/>
  <c r="I6" i="4" s="1"/>
  <c r="F15" i="4"/>
  <c r="F14" i="4"/>
  <c r="F13" i="4"/>
  <c r="K23" i="4"/>
  <c r="H23" i="4" s="1"/>
  <c r="M35" i="4"/>
  <c r="I35" i="4" s="1"/>
  <c r="AC25" i="4"/>
  <c r="Y23" i="4"/>
  <c r="Z22" i="4"/>
  <c r="Y61" i="4"/>
  <c r="J39" i="4"/>
  <c r="G39" i="4"/>
  <c r="AB39" i="4" s="1"/>
  <c r="I55" i="4"/>
  <c r="M24" i="4"/>
  <c r="I24" i="4" s="1"/>
  <c r="I42" i="4"/>
  <c r="G42" i="4" s="1"/>
  <c r="AB42" i="4" s="1"/>
  <c r="M49" i="4"/>
  <c r="I49" i="4" s="1"/>
  <c r="I58" i="4"/>
  <c r="G58" i="4" s="1"/>
  <c r="AB58" i="4" s="1"/>
  <c r="I21" i="4"/>
  <c r="G21" i="4" s="1"/>
  <c r="AB21" i="4" s="1"/>
  <c r="I43" i="4"/>
  <c r="I59" i="4"/>
  <c r="I47" i="4"/>
  <c r="I11" i="4"/>
  <c r="G11" i="4" s="1"/>
  <c r="AB11" i="4" s="1"/>
  <c r="L30" i="4"/>
  <c r="F30" i="4" s="1"/>
  <c r="M38" i="4"/>
  <c r="I38" i="4" s="1"/>
  <c r="M41" i="4"/>
  <c r="I41" i="4" s="1"/>
  <c r="I50" i="4"/>
  <c r="G50" i="4" s="1"/>
  <c r="AB50" i="4" s="1"/>
  <c r="M57" i="4"/>
  <c r="I57" i="4" s="1"/>
  <c r="I9" i="4"/>
  <c r="G9" i="4" s="1"/>
  <c r="AB9" i="4" s="1"/>
  <c r="I51" i="4"/>
  <c r="J11" i="4"/>
  <c r="J50" i="4"/>
  <c r="G31" i="4"/>
  <c r="AB31" i="4" s="1"/>
  <c r="J31" i="4"/>
  <c r="M19" i="4"/>
  <c r="I19" i="4" s="1"/>
  <c r="M28" i="4"/>
  <c r="I28" i="4" s="1"/>
  <c r="K30" i="4"/>
  <c r="K37" i="4"/>
  <c r="M46" i="4"/>
  <c r="I46" i="4" s="1"/>
  <c r="M54" i="4"/>
  <c r="I54" i="4" s="1"/>
  <c r="I10" i="4"/>
  <c r="I18" i="4"/>
  <c r="I32" i="4"/>
  <c r="I36" i="4"/>
  <c r="I40" i="4"/>
  <c r="I44" i="4"/>
  <c r="I48" i="4"/>
  <c r="I52" i="4"/>
  <c r="I56" i="4"/>
  <c r="I60" i="4"/>
  <c r="E22" i="4"/>
  <c r="M7" i="4"/>
  <c r="K5" i="4"/>
  <c r="M45" i="4"/>
  <c r="M53" i="4"/>
  <c r="I53" i="4" s="1"/>
  <c r="J27" i="4"/>
  <c r="I25" i="4"/>
  <c r="J25" i="4" s="1"/>
  <c r="I29" i="4"/>
  <c r="J29" i="4" s="1"/>
  <c r="I33" i="4"/>
  <c r="J33" i="4" s="1"/>
  <c r="M8" i="4"/>
  <c r="I8" i="4" s="1"/>
  <c r="M12" i="4"/>
  <c r="I12" i="4" s="1"/>
  <c r="G17" i="4"/>
  <c r="AB17" i="4" s="1"/>
  <c r="I16" i="4"/>
  <c r="I20" i="4"/>
  <c r="I26" i="4"/>
  <c r="L37" i="4"/>
  <c r="F37" i="4" s="1"/>
  <c r="M34" i="4"/>
  <c r="L23" i="4"/>
  <c r="F23" i="4" s="1"/>
  <c r="D22" i="4"/>
  <c r="D4" i="4" s="1"/>
  <c r="G33" i="4" l="1"/>
  <c r="AB33" i="4" s="1"/>
  <c r="AC23" i="4"/>
  <c r="G25" i="4"/>
  <c r="AB25" i="4" s="1"/>
  <c r="J42" i="4"/>
  <c r="M30" i="4"/>
  <c r="J58" i="4"/>
  <c r="L15" i="4"/>
  <c r="M15" i="4" s="1"/>
  <c r="I15" i="4" s="1"/>
  <c r="G29" i="4"/>
  <c r="AB29" i="4" s="1"/>
  <c r="K22" i="4"/>
  <c r="H22" i="4" s="1"/>
  <c r="J9" i="4"/>
  <c r="E5" i="4"/>
  <c r="E4" i="4" s="1"/>
  <c r="E63" i="4"/>
  <c r="AC61" i="4"/>
  <c r="G35" i="4"/>
  <c r="AB35" i="4" s="1"/>
  <c r="J35" i="4"/>
  <c r="G41" i="4"/>
  <c r="AB41" i="4" s="1"/>
  <c r="J41" i="4"/>
  <c r="H5" i="4"/>
  <c r="AA5" i="4" s="1"/>
  <c r="AC5" i="4"/>
  <c r="F61" i="4"/>
  <c r="M62" i="4"/>
  <c r="I62" i="4" s="1"/>
  <c r="AC37" i="4"/>
  <c r="H37" i="4"/>
  <c r="M61" i="4"/>
  <c r="I61" i="4" s="1"/>
  <c r="AC62" i="4"/>
  <c r="H62" i="4"/>
  <c r="M37" i="4"/>
  <c r="I37" i="4" s="1"/>
  <c r="H30" i="4"/>
  <c r="AA30" i="4" s="1"/>
  <c r="AC30" i="4"/>
  <c r="H63" i="4"/>
  <c r="AA63" i="4" s="1"/>
  <c r="AC63" i="4"/>
  <c r="F62" i="4"/>
  <c r="AA61" i="4"/>
  <c r="Y22" i="4"/>
  <c r="Z4" i="4"/>
  <c r="Y4" i="4" s="1"/>
  <c r="AA23" i="4"/>
  <c r="L14" i="4"/>
  <c r="G57" i="4"/>
  <c r="AB57" i="4" s="1"/>
  <c r="J57" i="4"/>
  <c r="G49" i="4"/>
  <c r="AB49" i="4" s="1"/>
  <c r="J49" i="4"/>
  <c r="J24" i="4"/>
  <c r="G24" i="4"/>
  <c r="AB24" i="4" s="1"/>
  <c r="G38" i="4"/>
  <c r="AB38" i="4" s="1"/>
  <c r="J38" i="4"/>
  <c r="M23" i="4"/>
  <c r="J55" i="4"/>
  <c r="G55" i="4"/>
  <c r="AB55" i="4" s="1"/>
  <c r="I34" i="4"/>
  <c r="G34" i="4" s="1"/>
  <c r="AB34" i="4" s="1"/>
  <c r="J21" i="4"/>
  <c r="L13" i="4"/>
  <c r="J51" i="4"/>
  <c r="G51" i="4"/>
  <c r="AB51" i="4" s="1"/>
  <c r="J47" i="4"/>
  <c r="G47" i="4"/>
  <c r="AB47" i="4" s="1"/>
  <c r="J59" i="4"/>
  <c r="G59" i="4"/>
  <c r="AB59" i="4" s="1"/>
  <c r="M22" i="4"/>
  <c r="J43" i="4"/>
  <c r="G43" i="4"/>
  <c r="AB43" i="4" s="1"/>
  <c r="G54" i="4"/>
  <c r="AB54" i="4" s="1"/>
  <c r="J54" i="4"/>
  <c r="J28" i="4"/>
  <c r="G28" i="4"/>
  <c r="AB28" i="4" s="1"/>
  <c r="J53" i="4"/>
  <c r="G53" i="4"/>
  <c r="AB53" i="4" s="1"/>
  <c r="J19" i="4"/>
  <c r="G19" i="4"/>
  <c r="AB19" i="4" s="1"/>
  <c r="J8" i="4"/>
  <c r="G8" i="4"/>
  <c r="AB8" i="4" s="1"/>
  <c r="J52" i="4"/>
  <c r="G52" i="4"/>
  <c r="AB52" i="4" s="1"/>
  <c r="G36" i="4"/>
  <c r="AB36" i="4" s="1"/>
  <c r="J36" i="4"/>
  <c r="G46" i="4"/>
  <c r="AB46" i="4" s="1"/>
  <c r="J46" i="4"/>
  <c r="I45" i="4"/>
  <c r="J16" i="4"/>
  <c r="G16" i="4"/>
  <c r="AB16" i="4" s="1"/>
  <c r="J48" i="4"/>
  <c r="G48" i="4"/>
  <c r="AB48" i="4" s="1"/>
  <c r="G32" i="4"/>
  <c r="AB32" i="4" s="1"/>
  <c r="J32" i="4"/>
  <c r="L22" i="4"/>
  <c r="I23" i="4"/>
  <c r="J20" i="4"/>
  <c r="G20" i="4"/>
  <c r="AB20" i="4" s="1"/>
  <c r="J6" i="4"/>
  <c r="G6" i="4"/>
  <c r="AB6" i="4" s="1"/>
  <c r="I7" i="4"/>
  <c r="M14" i="4"/>
  <c r="I14" i="4" s="1"/>
  <c r="J60" i="4"/>
  <c r="G60" i="4"/>
  <c r="AB60" i="4" s="1"/>
  <c r="J44" i="4"/>
  <c r="G44" i="4"/>
  <c r="AB44" i="4" s="1"/>
  <c r="G18" i="4"/>
  <c r="AB18" i="4" s="1"/>
  <c r="J18" i="4"/>
  <c r="J12" i="4"/>
  <c r="G12" i="4"/>
  <c r="AB12" i="4" s="1"/>
  <c r="G26" i="4"/>
  <c r="AB26" i="4" s="1"/>
  <c r="J26" i="4"/>
  <c r="J56" i="4"/>
  <c r="G56" i="4"/>
  <c r="AB56" i="4" s="1"/>
  <c r="J40" i="4"/>
  <c r="G40" i="4"/>
  <c r="AB40" i="4" s="1"/>
  <c r="J10" i="4"/>
  <c r="G10" i="4"/>
  <c r="AB10" i="4" s="1"/>
  <c r="I30" i="4"/>
  <c r="K4" i="4" l="1"/>
  <c r="AC4" i="4" s="1"/>
  <c r="AC22" i="4"/>
  <c r="G61" i="4"/>
  <c r="AB61" i="4" s="1"/>
  <c r="J61" i="4"/>
  <c r="I22" i="4"/>
  <c r="J22" i="4" s="1"/>
  <c r="F22" i="4"/>
  <c r="AA62" i="4"/>
  <c r="J62" i="4"/>
  <c r="G62" i="4"/>
  <c r="AB62" i="4" s="1"/>
  <c r="AA22" i="4"/>
  <c r="L5" i="4"/>
  <c r="L4" i="4" s="1"/>
  <c r="L63" i="4"/>
  <c r="H4" i="4"/>
  <c r="AA4" i="4" s="1"/>
  <c r="M13" i="4"/>
  <c r="M63" i="4" s="1"/>
  <c r="M5" i="4"/>
  <c r="M4" i="4" s="1"/>
  <c r="J34" i="4"/>
  <c r="J15" i="4"/>
  <c r="G15" i="4"/>
  <c r="AB15" i="4" s="1"/>
  <c r="G14" i="4"/>
  <c r="AB14" i="4" s="1"/>
  <c r="J14" i="4"/>
  <c r="J45" i="4"/>
  <c r="G45" i="4"/>
  <c r="AB45" i="4" s="1"/>
  <c r="G23" i="4"/>
  <c r="AB23" i="4" s="1"/>
  <c r="J23" i="4"/>
  <c r="G7" i="4"/>
  <c r="AB7" i="4" s="1"/>
  <c r="J7" i="4"/>
  <c r="F5" i="4" l="1"/>
  <c r="G22" i="4"/>
  <c r="AB22" i="4" s="1"/>
  <c r="I13" i="4"/>
  <c r="I5" i="4"/>
  <c r="J5" i="4" s="1"/>
  <c r="I63" i="4"/>
  <c r="F63" i="4"/>
  <c r="F4" i="4"/>
  <c r="I4" i="4"/>
  <c r="G5" i="4" l="1"/>
  <c r="AB5" i="4" s="1"/>
  <c r="J13" i="4"/>
  <c r="G13" i="4"/>
  <c r="AB13" i="4" s="1"/>
  <c r="J63" i="4"/>
  <c r="G63" i="4"/>
  <c r="AB63" i="4" s="1"/>
  <c r="J4" i="4"/>
  <c r="G4" i="4"/>
  <c r="AB4" i="4" s="1"/>
  <c r="C37" i="4" l="1"/>
  <c r="A90" i="4" l="1"/>
  <c r="A72" i="3"/>
  <c r="A71" i="3"/>
  <c r="A70" i="3"/>
  <c r="F60" i="1"/>
  <c r="F59" i="1"/>
  <c r="F58" i="1"/>
  <c r="F57" i="1"/>
  <c r="F56" i="1"/>
  <c r="F55" i="1"/>
  <c r="F54" i="1"/>
  <c r="F53" i="1"/>
  <c r="F52" i="1"/>
  <c r="F51" i="1"/>
  <c r="F50" i="1"/>
  <c r="F49" i="1"/>
  <c r="F48" i="1"/>
  <c r="F47" i="1"/>
  <c r="F46" i="1"/>
  <c r="F45" i="1"/>
  <c r="F44" i="1"/>
  <c r="F43" i="1"/>
  <c r="F42" i="1"/>
  <c r="F41" i="1"/>
  <c r="F40" i="1"/>
  <c r="F39" i="1"/>
  <c r="F38" i="1"/>
  <c r="F33" i="1"/>
  <c r="Q62" i="1"/>
  <c r="Q61" i="1"/>
  <c r="K62" i="1"/>
  <c r="K61" i="1"/>
  <c r="Q37" i="1"/>
  <c r="Q22" i="1"/>
  <c r="Q30" i="1"/>
  <c r="Q23" i="1"/>
  <c r="Q4" i="1"/>
  <c r="H30" i="1"/>
  <c r="E30" i="1"/>
  <c r="D30" i="1"/>
  <c r="H23" i="1"/>
  <c r="F29" i="1"/>
  <c r="E23" i="1"/>
  <c r="E22" i="1" s="1"/>
  <c r="D23" i="1"/>
  <c r="K38" i="1"/>
  <c r="M38" i="1" s="1"/>
  <c r="K39" i="1"/>
  <c r="M39" i="1" s="1"/>
  <c r="K40" i="1"/>
  <c r="M40" i="1" s="1"/>
  <c r="K41" i="1"/>
  <c r="M41" i="1" s="1"/>
  <c r="K42" i="1"/>
  <c r="M42" i="1" s="1"/>
  <c r="K44" i="1"/>
  <c r="M44" i="1" s="1"/>
  <c r="K45" i="1"/>
  <c r="M45" i="1" s="1"/>
  <c r="K46" i="1"/>
  <c r="M46" i="1" s="1"/>
  <c r="K48" i="1"/>
  <c r="M48" i="1" s="1"/>
  <c r="K49" i="1"/>
  <c r="M49" i="1" s="1"/>
  <c r="K50" i="1"/>
  <c r="M50" i="1" s="1"/>
  <c r="K51" i="1"/>
  <c r="M51" i="1" s="1"/>
  <c r="K52" i="1"/>
  <c r="M52" i="1" s="1"/>
  <c r="K53" i="1"/>
  <c r="M53" i="1" s="1"/>
  <c r="K54" i="1"/>
  <c r="M54" i="1" s="1"/>
  <c r="K55" i="1"/>
  <c r="M55" i="1" s="1"/>
  <c r="K56" i="1"/>
  <c r="M56" i="1" s="1"/>
  <c r="K57" i="1"/>
  <c r="M57" i="1" s="1"/>
  <c r="K58" i="1"/>
  <c r="M58" i="1" s="1"/>
  <c r="K59" i="1"/>
  <c r="M59" i="1" s="1"/>
  <c r="K60" i="1"/>
  <c r="M60" i="1" s="1"/>
  <c r="K47" i="1"/>
  <c r="M47" i="1" s="1"/>
  <c r="K43" i="1"/>
  <c r="M43" i="1" s="1"/>
  <c r="K29" i="1"/>
  <c r="M29" i="1" s="1"/>
  <c r="K26" i="1"/>
  <c r="M26" i="1" s="1"/>
  <c r="K27" i="1"/>
  <c r="M27" i="1" s="1"/>
  <c r="K24" i="1"/>
  <c r="M24" i="1" s="1"/>
  <c r="K28" i="1"/>
  <c r="M28" i="1" s="1"/>
  <c r="K25" i="1"/>
  <c r="M25" i="1" s="1"/>
  <c r="K32" i="1"/>
  <c r="M32" i="1" s="1"/>
  <c r="K33" i="1"/>
  <c r="M33" i="1" s="1"/>
  <c r="K35" i="1"/>
  <c r="M35" i="1" s="1"/>
  <c r="K34" i="1"/>
  <c r="M34" i="1" s="1"/>
  <c r="K36" i="1"/>
  <c r="M36" i="1" s="1"/>
  <c r="K31" i="1"/>
  <c r="M31" i="1" s="1"/>
  <c r="K9" i="1"/>
  <c r="M9" i="1" s="1"/>
  <c r="K12" i="1"/>
  <c r="M12" i="1" s="1"/>
  <c r="K21" i="1"/>
  <c r="M21" i="1" s="1"/>
  <c r="K6" i="1"/>
  <c r="M6" i="1" s="1"/>
  <c r="K7" i="1"/>
  <c r="M7" i="1" s="1"/>
  <c r="K8" i="1"/>
  <c r="M8" i="1" s="1"/>
  <c r="K11" i="1"/>
  <c r="M11" i="1" s="1"/>
  <c r="K13" i="1"/>
  <c r="M13" i="1" s="1"/>
  <c r="K14" i="1"/>
  <c r="M14" i="1" s="1"/>
  <c r="K15" i="1"/>
  <c r="M15" i="1" s="1"/>
  <c r="K16" i="1"/>
  <c r="M16" i="1" s="1"/>
  <c r="K17" i="1"/>
  <c r="M17" i="1" s="1"/>
  <c r="K18" i="1"/>
  <c r="M18" i="1" s="1"/>
  <c r="K19" i="1"/>
  <c r="M19" i="1" s="1"/>
  <c r="K20" i="1"/>
  <c r="M20" i="1" s="1"/>
  <c r="D37" i="1"/>
  <c r="E37" i="1"/>
  <c r="F4" i="1"/>
  <c r="D5" i="1"/>
  <c r="E5" i="1"/>
  <c r="F25" i="1"/>
  <c r="F32" i="1"/>
  <c r="F35" i="1"/>
  <c r="F34" i="1"/>
  <c r="F36" i="1"/>
  <c r="F31" i="1"/>
  <c r="F28" i="1"/>
  <c r="F24" i="1"/>
  <c r="F27" i="1"/>
  <c r="F26" i="1"/>
  <c r="F21" i="1"/>
  <c r="F6" i="1"/>
  <c r="F7" i="1"/>
  <c r="F8" i="1"/>
  <c r="F11" i="1"/>
  <c r="F13" i="1"/>
  <c r="F14" i="1"/>
  <c r="F15" i="1"/>
  <c r="F16" i="1"/>
  <c r="F17" i="1"/>
  <c r="F18" i="1"/>
  <c r="F19" i="1"/>
  <c r="F20" i="1"/>
  <c r="F12" i="1"/>
  <c r="F9" i="1"/>
  <c r="A71" i="1"/>
  <c r="A70" i="1"/>
  <c r="A72" i="1"/>
  <c r="A73" i="1"/>
  <c r="A69" i="1"/>
  <c r="G64" i="1"/>
  <c r="H37" i="1"/>
  <c r="I33" i="1"/>
  <c r="I43" i="1"/>
  <c r="I47" i="1"/>
  <c r="I60" i="1"/>
  <c r="I59" i="1"/>
  <c r="I58" i="1"/>
  <c r="I57" i="1"/>
  <c r="I56" i="1"/>
  <c r="I55" i="1"/>
  <c r="I54" i="1"/>
  <c r="I53" i="1"/>
  <c r="I52" i="1"/>
  <c r="I51" i="1"/>
  <c r="I50" i="1"/>
  <c r="I49" i="1"/>
  <c r="I48" i="1"/>
  <c r="I46" i="1"/>
  <c r="I45" i="1"/>
  <c r="I44" i="1"/>
  <c r="I42" i="1"/>
  <c r="I41" i="1"/>
  <c r="I40" i="1"/>
  <c r="I39" i="1"/>
  <c r="I38" i="1"/>
  <c r="I31" i="1"/>
  <c r="I36" i="1"/>
  <c r="I34" i="1"/>
  <c r="I35" i="1"/>
  <c r="I32" i="1"/>
  <c r="I25" i="1"/>
  <c r="I28" i="1"/>
  <c r="I24" i="1"/>
  <c r="I27" i="1"/>
  <c r="I26" i="1"/>
  <c r="I29" i="1"/>
  <c r="H5" i="1"/>
  <c r="I20" i="1"/>
  <c r="I19" i="1"/>
  <c r="I18" i="1"/>
  <c r="I17" i="1"/>
  <c r="I16" i="1"/>
  <c r="I15" i="1"/>
  <c r="I14" i="1"/>
  <c r="I13" i="1"/>
  <c r="I11" i="1"/>
  <c r="I8" i="1"/>
  <c r="I7" i="1"/>
  <c r="I6" i="1"/>
  <c r="I21" i="1"/>
  <c r="I12" i="1"/>
  <c r="I9" i="1"/>
  <c r="K4" i="1"/>
  <c r="I4" i="1"/>
  <c r="I5" i="1" l="1"/>
  <c r="K37" i="1"/>
  <c r="M61" i="1"/>
  <c r="I30" i="1"/>
  <c r="F37" i="1"/>
  <c r="M62" i="1"/>
  <c r="I23" i="1"/>
  <c r="M63" i="1"/>
  <c r="I63" i="1"/>
  <c r="I62" i="1"/>
  <c r="I61" i="1"/>
  <c r="I37" i="1"/>
  <c r="H22" i="1"/>
  <c r="I22" i="1" s="1"/>
  <c r="M30" i="1"/>
  <c r="K23" i="1"/>
  <c r="F5" i="1"/>
  <c r="F62" i="1"/>
  <c r="F23" i="1"/>
  <c r="F30" i="1"/>
  <c r="K63" i="1"/>
  <c r="K5" i="1"/>
  <c r="M37" i="1"/>
  <c r="M23" i="1"/>
  <c r="D22" i="1"/>
  <c r="F61" i="1"/>
  <c r="M5" i="1"/>
  <c r="K30" i="1"/>
  <c r="F63" i="1"/>
  <c r="M22" i="1" l="1"/>
  <c r="K22" i="1"/>
  <c r="F22" i="1"/>
  <c r="M4" i="1"/>
  <c r="J30" i="4" l="1"/>
  <c r="G30" i="4"/>
  <c r="AB30" i="4" s="1"/>
  <c r="J37" i="4"/>
  <c r="AA37" i="4"/>
  <c r="G37" i="4"/>
  <c r="AB37" i="4" s="1"/>
</calcChain>
</file>

<file path=xl/sharedStrings.xml><?xml version="1.0" encoding="utf-8"?>
<sst xmlns="http://schemas.openxmlformats.org/spreadsheetml/2006/main" count="1507" uniqueCount="257">
  <si>
    <t>STATE</t>
  </si>
  <si>
    <t>TYPE OF EXCHANGE</t>
  </si>
  <si>
    <t>POTENTIAL MARKETPLACE ENROLLEES</t>
  </si>
  <si>
    <t>3/31/2014 CMS TARGET ENROLLMENT</t>
  </si>
  <si>
    <t>Marketplace Type</t>
  </si>
  <si>
    <t>Number of Individuals who have Selected a Marketplace Plan</t>
  </si>
  <si>
    <t>Estimated number</t>
  </si>
  <si>
    <t>Rank (1=best)</t>
  </si>
  <si>
    <t>Total target enrollment</t>
  </si>
  <si>
    <t>Target as percentage of potential enrollees</t>
  </si>
  <si>
    <t>States exceeding target</t>
  </si>
  <si>
    <t>Governor</t>
  </si>
  <si>
    <t>Upper</t>
  </si>
  <si>
    <t>Lower</t>
  </si>
  <si>
    <t>United States</t>
  </si>
  <si>
    <t>Delaware</t>
  </si>
  <si>
    <t>Partnership</t>
  </si>
  <si>
    <t>D</t>
  </si>
  <si>
    <t>Illinois</t>
  </si>
  <si>
    <t>West Virginia</t>
  </si>
  <si>
    <t>California</t>
  </si>
  <si>
    <t>State-based</t>
  </si>
  <si>
    <t>Colorado</t>
  </si>
  <si>
    <t>Connecticut</t>
  </si>
  <si>
    <t>Hawaii</t>
  </si>
  <si>
    <t>Maryland</t>
  </si>
  <si>
    <t>Massachusetts</t>
  </si>
  <si>
    <t>Minnesota</t>
  </si>
  <si>
    <t>New York</t>
  </si>
  <si>
    <t>Oregon</t>
  </si>
  <si>
    <t>Rhode Island</t>
  </si>
  <si>
    <t>Vermont</t>
  </si>
  <si>
    <t>Washington</t>
  </si>
  <si>
    <t>Virginia</t>
  </si>
  <si>
    <t>Federally-facilitated</t>
  </si>
  <si>
    <t>Missouri</t>
  </si>
  <si>
    <t>R</t>
  </si>
  <si>
    <t>Montana</t>
  </si>
  <si>
    <t>Arkansas</t>
  </si>
  <si>
    <t>New Hampshire</t>
  </si>
  <si>
    <t>Kentucky</t>
  </si>
  <si>
    <t>Maine</t>
  </si>
  <si>
    <t>New Jersey</t>
  </si>
  <si>
    <t>Nevada</t>
  </si>
  <si>
    <t>New Mexico</t>
  </si>
  <si>
    <t>Iowa</t>
  </si>
  <si>
    <t>Alabama</t>
  </si>
  <si>
    <t>Alaska</t>
  </si>
  <si>
    <t>Arizona</t>
  </si>
  <si>
    <t>Florida</t>
  </si>
  <si>
    <t>Georgia</t>
  </si>
  <si>
    <t>Indiana</t>
  </si>
  <si>
    <t>Kansas</t>
  </si>
  <si>
    <t>Louisiana</t>
  </si>
  <si>
    <t>Mississippi</t>
  </si>
  <si>
    <t>North Carolina</t>
  </si>
  <si>
    <t>North Dakota</t>
  </si>
  <si>
    <t>Ohio</t>
  </si>
  <si>
    <t>Oklahoma</t>
  </si>
  <si>
    <t>Pennsylvania</t>
  </si>
  <si>
    <t>South Carolina</t>
  </si>
  <si>
    <t>South Dakota</t>
  </si>
  <si>
    <t>Tennessee</t>
  </si>
  <si>
    <t>Texas</t>
  </si>
  <si>
    <t>Utah</t>
  </si>
  <si>
    <t>Wisconsin</t>
  </si>
  <si>
    <t>Wyoming</t>
  </si>
  <si>
    <t>Michigan</t>
  </si>
  <si>
    <t>Idaho</t>
  </si>
  <si>
    <t>Nebraska</t>
  </si>
  <si>
    <t>Unicameral nonpartisan</t>
  </si>
  <si>
    <t>Partnership (n=7)</t>
  </si>
  <si>
    <t>Notes</t>
  </si>
  <si>
    <t>[A]</t>
  </si>
  <si>
    <t>[D]</t>
  </si>
  <si>
    <t>[E]</t>
  </si>
  <si>
    <t>[B]</t>
  </si>
  <si>
    <t>[C]</t>
  </si>
  <si>
    <t>[F]</t>
  </si>
  <si>
    <t>Update:</t>
  </si>
  <si>
    <t>All figures are calculated by author.</t>
  </si>
  <si>
    <t>Figures include all legally-residing individuals who are uninsured or purchase non-group coverage, have incomes above Medicaid/CHIP eligibility levels, and who do not have access to employer-sponsored coverage, as reported in [S1]. The estimate excludes uninsured individuals with incomes below the federal poverty level who live in states that elected not to expand the Medicaid program; these individuals are not eligible for finacial assistance and are unlikely to have the resources to purchase coverage in the Marketplace.</t>
  </si>
  <si>
    <t>Sources</t>
  </si>
  <si>
    <t>[S1]</t>
  </si>
  <si>
    <r>
      <rPr>
        <b/>
        <sz val="8"/>
        <color theme="1"/>
        <rFont val="News gothic condensed"/>
      </rPr>
      <t>Kaiser Family Foundation</t>
    </r>
    <r>
      <rPr>
        <sz val="8"/>
        <color theme="1"/>
        <rFont val="News gothic condensed"/>
      </rPr>
      <t xml:space="preserve">. </t>
    </r>
    <r>
      <rPr>
        <i/>
        <sz val="8"/>
        <color theme="1"/>
        <rFont val="News gothic condensed"/>
      </rPr>
      <t>Marketplace Enrollment as a Share of the Potential Marketplace Population (as of March 1, 2014)</t>
    </r>
    <r>
      <rPr>
        <sz val="8"/>
        <color theme="1"/>
        <rFont val="News gothic condensed"/>
      </rPr>
      <t>. Last updated March 12, 2014. Available at: http://kff.org/health-reform/state-indicator/marketplace-enrollment-as-a-share-of-the-potential-marketplace-population/  (accessed March 18, 2014).</t>
    </r>
  </si>
  <si>
    <t>[S2]</t>
  </si>
  <si>
    <t>[S3]</t>
  </si>
  <si>
    <t>Individual and Family</t>
  </si>
  <si>
    <t>INDIVIDUALS WHO HAVE SELECTED A MARKETPLACE PLAN AS OF MARCH 31, 2014</t>
  </si>
  <si>
    <r>
      <rPr>
        <sz val="8"/>
        <rFont val="News Gothic Condensed"/>
        <family val="2"/>
      </rPr>
      <t>3/31</t>
    </r>
    <r>
      <rPr>
        <sz val="8"/>
        <color theme="1"/>
        <rFont val="News gothic condensed"/>
      </rPr>
      <t xml:space="preserve"> total as percentage of 3/31 target</t>
    </r>
  </si>
  <si>
    <t>Marketplace Enrollment as of March 31, 2014</t>
  </si>
  <si>
    <t>[G]</t>
  </si>
  <si>
    <t>Figures represent percentages of enrolles who have paid their first month's health policy premium, per state. Reported at [S4]</t>
  </si>
  <si>
    <t>[S4]</t>
  </si>
  <si>
    <t>3/31 total as percentage of potential</t>
  </si>
  <si>
    <t>BY PARTY</t>
  </si>
  <si>
    <t>PREMIUM PAID</t>
  </si>
  <si>
    <t>Split Control (n=12)</t>
  </si>
  <si>
    <t>Democrat Governor (n=6)</t>
  </si>
  <si>
    <t>Republican Governor (n=6)</t>
  </si>
  <si>
    <t>Republican-Controlled (n=23)</t>
  </si>
  <si>
    <t>NA</t>
  </si>
  <si>
    <r>
      <rPr>
        <b/>
        <sz val="8"/>
        <color theme="1"/>
        <rFont val="News gothic condensed"/>
      </rPr>
      <t>National Conference of State Legislatures</t>
    </r>
    <r>
      <rPr>
        <sz val="8"/>
        <color theme="1"/>
        <rFont val="News gothic condensed"/>
      </rPr>
      <t xml:space="preserve">.  </t>
    </r>
    <r>
      <rPr>
        <i/>
        <sz val="8"/>
        <rFont val="News Gothic MT"/>
      </rPr>
      <t>2014 state and legislative partisan composition (as of March 24, 2014)</t>
    </r>
    <r>
      <rPr>
        <sz val="8"/>
        <rFont val="News Gothic MT"/>
      </rPr>
      <t xml:space="preserve">. Available at: http://www.ncsl.org/documents/statevote/legiscontrol_2014.pdf (Accessed April 8, 2014). </t>
    </r>
  </si>
  <si>
    <t>3/31 ENROLLMENT AS PERCENTAGE OF POTENTIAL</t>
  </si>
  <si>
    <t>Percentage</t>
  </si>
  <si>
    <t>Rank (1=Best)</t>
  </si>
  <si>
    <t xml:space="preserve">Note: </t>
  </si>
  <si>
    <t xml:space="preserve">All figures are calculated by authors using reported data on enrollments, potential enrollees and target enrollment reported at sources listed. </t>
  </si>
  <si>
    <t>All estimates compiled by Katherine Restrepo, John Locke Foundation and Christopher J. Conover, Duke University Center for Health Policy and Inequalities Research, May 4, 2014.</t>
  </si>
  <si>
    <t>Upper chamber</t>
  </si>
  <si>
    <t>Lower chamber</t>
  </si>
  <si>
    <t>FEDERAL COST PER ENROLLEE</t>
  </si>
  <si>
    <t>Exchange administration</t>
  </si>
  <si>
    <t>Premium and cost-sharing subsidies</t>
  </si>
  <si>
    <t>SBM</t>
  </si>
  <si>
    <t>FFM</t>
  </si>
  <si>
    <r>
      <rPr>
        <b/>
        <sz val="8"/>
        <color theme="1"/>
        <rFont val="News gothic condensed"/>
      </rPr>
      <t>U.S. Department of Health and Human Services, Office of Assistant Secretary of Planning and Evaluation (ASPE)</t>
    </r>
    <r>
      <rPr>
        <sz val="8"/>
        <color theme="1"/>
        <rFont val="News gothic condensed"/>
      </rPr>
      <t xml:space="preserve">. </t>
    </r>
    <r>
      <rPr>
        <i/>
        <sz val="8"/>
        <color theme="1"/>
        <rFont val="News gothic condensed"/>
      </rPr>
      <t>Health Insurance Marketplace: Summary Enrollment Report for the Initial Annual Open Enrollment Period, For the period: October 1, 2013 – March 31, 2014 (Including Additional Special Enrollment Period Activity Reported through 4-19-14)</t>
    </r>
    <r>
      <rPr>
        <sz val="8"/>
        <color theme="1"/>
        <rFont val="News gothic condensed"/>
      </rPr>
      <t>. Available at: http://aspe.hhs.gov/health/reports/2014/MarketPlaceEnrollment/Apr2014/ib_2014Apr_enrollment.pdf (accessed May 3, 2014).</t>
    </r>
  </si>
  <si>
    <t>Total number</t>
  </si>
  <si>
    <t>TYPE OF EX-CHANGE</t>
  </si>
  <si>
    <t>P</t>
  </si>
  <si>
    <t>District of Columbia</t>
  </si>
  <si>
    <t>District of Columbia [A]</t>
  </si>
  <si>
    <t>[S5]</t>
  </si>
  <si>
    <r>
      <rPr>
        <b/>
        <sz val="8"/>
        <color theme="1"/>
        <rFont val="News gothic condensed"/>
      </rPr>
      <t>Wikipedia</t>
    </r>
    <r>
      <rPr>
        <sz val="8"/>
        <color theme="1"/>
        <rFont val="News gothic condensed"/>
      </rPr>
      <t>. List of Mayors of Washington, D.C. Last updated April 30, 2014. Available at: http://en.wikipedia.org/wiki/List_of_mayors_of_Washington,_D.C. (accessed May 8, 2014).</t>
    </r>
  </si>
  <si>
    <t>[H]</t>
  </si>
  <si>
    <r>
      <rPr>
        <b/>
        <sz val="8"/>
        <color theme="1"/>
        <rFont val="News gothic condensed"/>
      </rPr>
      <t>U.S. Congress, House Energy and Commerce Committee</t>
    </r>
    <r>
      <rPr>
        <sz val="8"/>
        <color theme="1"/>
        <rFont val="News gothic condensed"/>
      </rPr>
      <t xml:space="preserve">. </t>
    </r>
    <r>
      <rPr>
        <i/>
        <sz val="8"/>
        <color theme="1"/>
        <rFont val="News gothic condensed"/>
      </rPr>
      <t>Percentages of enrollees who have paid first month's premium in fedearlly facilitated marketplaces</t>
    </r>
    <r>
      <rPr>
        <sz val="8"/>
        <color theme="1"/>
        <rFont val="News gothic condensed"/>
      </rPr>
      <t>.   Available at: http://energycommerce.house.gov/sites/republicans.energycommerce.house.gov/files/Hearings/OI/20140501/043014State-Percentages-Enrollment-Data.pdf (accessed May 2, 2014).</t>
    </r>
  </si>
  <si>
    <t>Democrat-Controlled (n=16)</t>
  </si>
  <si>
    <t>State-based [B]</t>
  </si>
  <si>
    <t>[I]</t>
  </si>
  <si>
    <r>
      <rPr>
        <b/>
        <sz val="8"/>
        <color theme="1"/>
        <rFont val="News gothic condensed"/>
      </rPr>
      <t xml:space="preserve">Tavenner, Marilyn, CMS Administrator and Don Moulds, Acting Assistant Secretary for Planning and Evaluation. </t>
    </r>
    <r>
      <rPr>
        <i/>
        <sz val="8"/>
        <color theme="1"/>
        <rFont val="News gothic condensed"/>
      </rPr>
      <t xml:space="preserve">Projected Monthly Enrollment Targets for Health Insurance Marketplaces in 2014 – INFORMATION. </t>
    </r>
    <r>
      <rPr>
        <sz val="8"/>
        <color theme="1"/>
        <rFont val="News gothic condensed"/>
      </rPr>
      <t>Memorandum to Secretary of Department of Health and Human Services</t>
    </r>
    <r>
      <rPr>
        <i/>
        <sz val="8"/>
        <color theme="1"/>
        <rFont val="News gothic condensed"/>
      </rPr>
      <t xml:space="preserve">, </t>
    </r>
    <r>
      <rPr>
        <sz val="8"/>
        <color theme="1"/>
        <rFont val="News gothic condensed"/>
      </rPr>
      <t>September 5, 2013. Available at:  http://waysandmeans.house.gov/uploadedfiles/enrolltargets_09052013_.pdf (accessed March 18, 2014).</t>
    </r>
    <r>
      <rPr>
        <b/>
        <sz val="8"/>
        <color theme="1"/>
        <rFont val="News gothic condensed"/>
      </rPr>
      <t xml:space="preserve">
SUBJECT: </t>
    </r>
  </si>
  <si>
    <t>Unicameral D-majority</t>
  </si>
  <si>
    <t>[S6]</t>
  </si>
  <si>
    <t>Figures represent the total number of individuals who have been determined eligible to enroll in a plan through the Marketplace and who have selected a plan (with or without the first premium payment having been received directly by the Marketplace or the issuer), as reported in [S5].</t>
  </si>
  <si>
    <t>Figures for all states and U.S. reported at [S5]. Figures for FFM, Partnership, SBM and other subtotals are calculated by author.</t>
  </si>
  <si>
    <t>2014 state and legislative partisan composition, by party. Reported at [S2]</t>
  </si>
  <si>
    <t>State</t>
  </si>
  <si>
    <t>Total</t>
  </si>
  <si>
    <t>Figures represent the total number of individuals expected to enroll in a plan through the Marketplace as of March 31, 2014, as reported in Appendix E: Total Marketplace Eligibility Determinations, and Marketplace Plan Selections By Marketplace Type and State, 10-1-2013 to 3-31-2014 (Including SEP Activity through 4-19-14) at [S3].</t>
  </si>
  <si>
    <t>Estimated Total Premium Subsidies (in Millions of dollars)</t>
  </si>
  <si>
    <t>Estimated Average Premium Subsidy per Subsidized Enrollee</t>
  </si>
  <si>
    <t>Number of Marketplace Enrollees Eligible for Financial Assistance</t>
  </si>
  <si>
    <t>Location</t>
  </si>
  <si>
    <t>Notes: See http://kff.org/health-reform/state-indicator/marketplace-enrollment-and-premium-subsidies-2/ for notes and sources.</t>
  </si>
  <si>
    <t>Timeframe: as of April 19, 2014</t>
  </si>
  <si>
    <t>Title: Marketplace Enrollment and PremiumÂ Subsidies</t>
  </si>
  <si>
    <t>Number with financial assistance</t>
  </si>
  <si>
    <t>Estimated average premium subsidy per subsidized enrollee</t>
  </si>
  <si>
    <t>TOTAL FEDERAL COSTS (MILLIONS)</t>
  </si>
  <si>
    <t>Estimated premium subsidies</t>
  </si>
  <si>
    <t>Estimated cost-sharing subsidies</t>
  </si>
  <si>
    <t>3/31 TARGET AS PERCENTAGE OF POTENTIAL ENROLLEES</t>
  </si>
  <si>
    <r>
      <rPr>
        <sz val="8"/>
        <rFont val="News Gothic Condensed"/>
        <family val="2"/>
      </rPr>
      <t>3/31 ENROLLMENT</t>
    </r>
    <r>
      <rPr>
        <sz val="8"/>
        <color theme="1"/>
        <rFont val="News gothic condensed"/>
      </rPr>
      <t xml:space="preserve"> AS PERCENTAGE OF 3/31 TARGET</t>
    </r>
  </si>
  <si>
    <t>Sort Column (do not erase)</t>
  </si>
  <si>
    <t xml:space="preserve">  Unicameral D-majority</t>
  </si>
  <si>
    <t>Washington, D.C. does not have a governor but since created in 1973, the mayor's office has always been held by a Democrat [S6]. NCSL lists its 13-member legislative council as being a unicameral legislature controlled by Democrats [S2]. Therefore it has been classified as Democrat-controlled.</t>
  </si>
  <si>
    <t>FFM (n=29) [B]</t>
  </si>
  <si>
    <t>SBM (n=15) [B]</t>
  </si>
  <si>
    <t xml:space="preserve">Idaho and New Mexico are Federally supported SBMs for 2014; they are using the FFM platform for 2014 {S1:41, footnote 14].  Therefore, consistent with the convention used in ASPE's monthly enrollment reports, these 2 states have been included in the FFM subtotals.
</t>
  </si>
  <si>
    <t>Washington, D.C. does not have a governor but since created in 1973, the mayor's office has always been held by a Democrat [S6]. NCSL lists its 13-member legislative council as being a unicameral legislature controlled by Democrats [S3]. Therefore it has been classified as Democrat-controlled.</t>
  </si>
  <si>
    <t>3/31 enrollment is the total number of individuals who have been determined eligible to enroll in a plan through the Marketplace and who have selected a plan (with or without the first premium payment having been received directly by the Marketplace or the issuer), as reported in [S4]. Potential enrollees include all legally-residing individuals who are uninsured or purchase non-group coverage, have incomes above Medicaid/CHIP eligibility levels, and who do not have access to employer-sponsored coverage, as reported in [S1]. The estimate excludes uninsured individuals with incomes below the federal poverty level who live in states that elected not to expand the Medicaid program; these individuals are not eligible for finacial assistance and are unlikely to have the resources to purchase coverage in the Marketplace.</t>
  </si>
  <si>
    <t>Target figures represent the total number of individuals expected by Centers for Medicare and Medicaid Services to enroll in a plan through the Marketplace as of March 31, 2014, as reported in Table 2b: Health Insurance Marketplace Monthly Enrollment Targets (Cumulative Enrollment), by State, 2013-2014 at [S3].</t>
  </si>
  <si>
    <t>SBM[B]</t>
  </si>
  <si>
    <t>RANKINGS (1=Best)</t>
  </si>
  <si>
    <t>Ratio:    admin-istration/ subsidies</t>
  </si>
  <si>
    <t>Total federal cost per enrollee</t>
  </si>
  <si>
    <t>Average Premiums</t>
  </si>
  <si>
    <t>Share Of &gt;18 Enrollment</t>
  </si>
  <si>
    <t>Average 27 y/o Premium</t>
  </si>
  <si>
    <t>Average 40 y/o Premium</t>
  </si>
  <si>
    <t>Average 64 y/o Premium</t>
  </si>
  <si>
    <t>Age 18-34</t>
  </si>
  <si>
    <t>Age 35-54</t>
  </si>
  <si>
    <t>Age 55+</t>
  </si>
  <si>
    <t>Weighted Premium</t>
  </si>
  <si>
    <t>27 year-old</t>
  </si>
  <si>
    <t>40 year-old</t>
  </si>
  <si>
    <t>64 year-old</t>
  </si>
  <si>
    <t>DISTRIBUTION OF EXCHANGE ENROLLEES AGE 18 OR OLDER</t>
  </si>
  <si>
    <t>PERCENT-AGE OF EXCHANGE ENROLLEES UNDER AGE 18</t>
  </si>
  <si>
    <t>All enrollees age 18 and older</t>
  </si>
  <si>
    <t>All enrollees</t>
  </si>
  <si>
    <t>ESTIMATED AVERAGE MONTHLY PREMIUM</t>
  </si>
  <si>
    <t>TOTAL ESTIMATED PREMIUMS IN 2014 (MILLIONS)</t>
  </si>
  <si>
    <t>Total annual cost per enrollee</t>
  </si>
  <si>
    <t>TOTAL ANNUAL COST PER ENROLLEE</t>
  </si>
  <si>
    <t>FEDERAL COST PER DOLLAR OF PREMIUMS</t>
  </si>
  <si>
    <t>FEDERAL ADMIN. COST PER DOLLAR OF PREMIUMS</t>
  </si>
  <si>
    <t>Federal cost per dollar of premiums</t>
  </si>
  <si>
    <t>Federal admin. cost per dollar of premiums</t>
  </si>
  <si>
    <t>Amount</t>
  </si>
  <si>
    <t>Federal Costs for Marketplace Enrollment as of March 31, 2014</t>
  </si>
  <si>
    <r>
      <rPr>
        <b/>
        <sz val="8"/>
        <color theme="1"/>
        <rFont val="News gothic condensed"/>
      </rPr>
      <t>Kaiser Family Foundation</t>
    </r>
    <r>
      <rPr>
        <sz val="8"/>
        <color theme="1"/>
        <rFont val="News gothic condensed"/>
      </rPr>
      <t xml:space="preserve">. </t>
    </r>
    <r>
      <rPr>
        <i/>
        <sz val="8"/>
        <color theme="1"/>
        <rFont val="News gothic condensed"/>
      </rPr>
      <t>Marketplace Enrollment and PremiumÂ Subsidies (as of April 19, 2014)</t>
    </r>
    <r>
      <rPr>
        <sz val="8"/>
        <color theme="1"/>
        <rFont val="News gothic condensed"/>
      </rPr>
      <t>. Last updated May 2, 2014. Available at: http://kff.org/health-reform/state-indicator/marketplace-enrollment-and-premium-subsidies-2/  (accessed May 9, 2014).</t>
    </r>
  </si>
  <si>
    <t xml:space="preserve">Idaho and New Mexico are Federally supported SBMs for 2014; they are using the FFM platform for 2014 [S1:41, footnote 14].  Therefore, consistent with the convention used in ASPE's monthly enrollment reports, these 2 states have been included in the FFM subtotals.
</t>
  </si>
  <si>
    <r>
      <rPr>
        <b/>
        <sz val="8"/>
        <color theme="1"/>
        <rFont val="News gothic condensed"/>
      </rPr>
      <t>Angoff, Jay</t>
    </r>
    <r>
      <rPr>
        <sz val="8"/>
        <color theme="1"/>
        <rFont val="News gothic condensed"/>
      </rPr>
      <t>.  Memorandum: Cost-per-enrollee in each state’s Exchange. Mehri and Skalet, PLLC: May 7, 2014.</t>
    </r>
  </si>
  <si>
    <t>Federal Costs and Premium Estimates for Marketplace Enrollment as of March 31, 2014</t>
  </si>
  <si>
    <t>[S7]</t>
  </si>
  <si>
    <r>
      <rPr>
        <b/>
        <sz val="8"/>
        <color theme="1"/>
        <rFont val="News gothic condensed"/>
      </rPr>
      <t>Feyman, Yevgeniy</t>
    </r>
    <r>
      <rPr>
        <sz val="8"/>
        <color theme="1"/>
        <rFont val="News gothic condensed"/>
      </rPr>
      <t>. Estimates of Statewide Premiums for Adults in ACA Health Exchanges during First Open Enrollment Period. Last updated May 9, 2014. Unpublished.</t>
    </r>
  </si>
  <si>
    <t>All estimates compiled by Christopher J. Conover, Duke University Center for Health Policy and Inequalities Research, Yevgeniy Feyman, Manhattan Institute, and Katherine Restrepo, John Locke Foundation</t>
  </si>
  <si>
    <r>
      <rPr>
        <b/>
        <sz val="8"/>
        <color theme="1"/>
        <rFont val="News gothic condensed"/>
      </rPr>
      <t>Conover, Christopher J.</t>
    </r>
    <r>
      <rPr>
        <sz val="8"/>
        <color theme="1"/>
        <rFont val="News gothic condensed"/>
      </rPr>
      <t xml:space="preserve"> , </t>
    </r>
    <r>
      <rPr>
        <b/>
        <sz val="8"/>
        <color theme="1"/>
        <rFont val="News gothic condensed"/>
      </rPr>
      <t>Yevgeniy Feyman</t>
    </r>
    <r>
      <rPr>
        <sz val="8"/>
        <color theme="1"/>
        <rFont val="News gothic condensed"/>
      </rPr>
      <t xml:space="preserve"> and </t>
    </r>
    <r>
      <rPr>
        <b/>
        <sz val="8"/>
        <color theme="1"/>
        <rFont val="News gothic condensed"/>
      </rPr>
      <t>Katherine Restrepo</t>
    </r>
    <r>
      <rPr>
        <sz val="8"/>
        <color theme="1"/>
        <rFont val="News gothic condensed"/>
      </rPr>
      <t xml:space="preserve">. </t>
    </r>
    <r>
      <rPr>
        <i/>
        <sz val="8"/>
        <color theme="1"/>
        <rFont val="News gothic condensed"/>
      </rPr>
      <t>Federal Costs and Premium Estimates for Marketplace Enrollment as of April 19, 2014</t>
    </r>
    <r>
      <rPr>
        <sz val="8"/>
        <color theme="1"/>
        <rFont val="News gothic condensed"/>
      </rPr>
      <t xml:space="preserve">. Last updated May 10, 2014. Duke University, Center for Health Policy and Inequalities Research.  </t>
    </r>
  </si>
  <si>
    <t>Gov-ernor</t>
  </si>
  <si>
    <t xml:space="preserve">All figures are calculated by authors using reported data on enrollments, federal payments and premiums reported at sources listed. </t>
  </si>
  <si>
    <t>Imputed average age</t>
  </si>
  <si>
    <t>UNDER AGE 18 ADJUSTMENT FACTORS</t>
  </si>
  <si>
    <t>CMS age curve factor for 0-20</t>
  </si>
  <si>
    <t>CMS age curve factor for average age</t>
  </si>
  <si>
    <t>Age</t>
  </si>
  <si>
    <t>0-20</t>
  </si>
  <si>
    <t>and</t>
  </si>
  <si>
    <t>Default</t>
  </si>
  <si>
    <t>http://www.cms.gov/CCIIO/Programs-and-Initiatives/Health-Insurance-Market-Reforms/Downloads/state-specific-age-curve-variations-5-14-2013.pdf (accessed May 9, 2014)</t>
  </si>
  <si>
    <t xml:space="preserve">Idaho and New Mexico are Federally supported SBMs for 2014; they are using the FFM platform for 2014 [S6X:41, footnote 14].  Therefore, consistent with the convention used in ASPE's monthly enrollment reports, these 2 states have been included in the FFM subtotals.
</t>
  </si>
  <si>
    <t>Washington, D.C. does not have a governor but since created in 1973, the mayor's office has always been held by a Democrat [S7]. NCSL lists its 13-member legislative council as being a unicameral legislature controlled by Democrats [S5]. Therefore it has been classified as Democrat-controlled.</t>
  </si>
  <si>
    <t>All figures are calculated by authors. Federal cost per enrollee includes federal administrative costs for Exchange set-up and operations as reported in [S1], federal premium subsidies as reported in [S4] and an imputed value for federal cost-sharing subsidies, as calculated at [S2].</t>
  </si>
  <si>
    <t>All figures are calculated by authors. Federal costs include all components of costs described in note [C]. Premiums are calculated from statewide premium estimates for adults obtained from [S3] using methods detailed in [S2].</t>
  </si>
  <si>
    <t>All figures are calculated by authors using Federal administrative costs reported in [S1] and premium costs calculated in [S2].</t>
  </si>
  <si>
    <r>
      <rPr>
        <b/>
        <sz val="8"/>
        <color theme="1"/>
        <rFont val="News gothic condensed"/>
      </rPr>
      <t>U.S. Department of Health and Human Services, Office of Assistant Secretary of Planning and Evaluation (ASPE)</t>
    </r>
    <r>
      <rPr>
        <sz val="8"/>
        <color theme="1"/>
        <rFont val="News gothic condensed"/>
      </rPr>
      <t xml:space="preserve">. Addendum to the </t>
    </r>
    <r>
      <rPr>
        <i/>
        <sz val="8"/>
        <color theme="1"/>
        <rFont val="News gothic condensed"/>
      </rPr>
      <t>Health Insurance Marketplace: Summary Enrollment Report for the Initial Annual Open Enrollment Period, For the period: October 1, 2013 – March 31, 2014 (Including Additional Special Enrollment Period Activity Reported through 4-19-14)</t>
    </r>
    <r>
      <rPr>
        <sz val="8"/>
        <color theme="1"/>
        <rFont val="News gothic condensed"/>
      </rPr>
      <t>. Available at: http://aspe.hhs.gov/health/reports/2014/MarketPlaceEnrollment/Apr2014/ib_2014Apr_enrollAddendum.pdf (accessed May 8, 2014).</t>
    </r>
  </si>
  <si>
    <t>TOTAL ENROLLMENT, 3/31</t>
  </si>
  <si>
    <r>
      <rPr>
        <b/>
        <sz val="8"/>
        <color theme="1"/>
        <rFont val="News gothic condensed"/>
      </rPr>
      <t>Kaiser Family Foundation</t>
    </r>
    <r>
      <rPr>
        <sz val="8"/>
        <color theme="1"/>
        <rFont val="News gothic condensed"/>
      </rPr>
      <t xml:space="preserve">. </t>
    </r>
    <r>
      <rPr>
        <i/>
        <sz val="8"/>
        <color theme="1"/>
        <rFont val="News gothic condensed"/>
      </rPr>
      <t>Marketplace Enrollment and Premium Subsidies (as of April 19, 2014)</t>
    </r>
    <r>
      <rPr>
        <sz val="8"/>
        <color theme="1"/>
        <rFont val="News gothic condensed"/>
      </rPr>
      <t>. Last updated May 2, 2014. Available at: http://kff.org/health-reform/state-indicator/marketplace-enrollment-and-premium-subsidies-2/  (accessed May 9, 2014).</t>
    </r>
  </si>
  <si>
    <t>All figures are calculated by authors:  (Estimated Premium Subsidies + Estimated Cost-Sharing Subsidies)/(Total Number Enrolled).</t>
  </si>
  <si>
    <t>All figures are calculated by authors:  (Exchange Administration per Enrollee)/(Premium &amp; Cost-Sharing Subsidies per Enrollee).</t>
  </si>
  <si>
    <t>[J]</t>
  </si>
  <si>
    <t>All figures are calculated by authors using Total Enrollees x Federal Cost per Enrollee.</t>
  </si>
  <si>
    <r>
      <rPr>
        <b/>
        <sz val="8"/>
        <color theme="1"/>
        <rFont val="News gothic condensed"/>
      </rPr>
      <t>U.S. Congress, Congressional Budget Office</t>
    </r>
    <r>
      <rPr>
        <sz val="8"/>
        <color theme="1"/>
        <rFont val="News gothic condensed"/>
      </rPr>
      <t xml:space="preserve">. </t>
    </r>
    <r>
      <rPr>
        <i/>
        <sz val="8"/>
        <color theme="1"/>
        <rFont val="News gothic condensed"/>
      </rPr>
      <t>Updated Estimates of the Effects of the Insurance Coverage Provisions of the Affordable Care Act, April 2014</t>
    </r>
    <r>
      <rPr>
        <sz val="8"/>
        <color theme="1"/>
        <rFont val="News gothic condensed"/>
      </rPr>
      <t>.  Available at: http://cbo.gov/sites/default/files/cbofiles/attachments/45231-ACA_Estimates.pdf (accessed May 9, 2014).</t>
    </r>
  </si>
  <si>
    <t>[S8]</t>
  </si>
  <si>
    <r>
      <rPr>
        <b/>
        <sz val="8"/>
        <color theme="1"/>
        <rFont val="News gothic condensed"/>
      </rPr>
      <t>Levitt, Larry</t>
    </r>
    <r>
      <rPr>
        <sz val="8"/>
        <color theme="1"/>
        <rFont val="News gothic condensed"/>
      </rPr>
      <t xml:space="preserve">, </t>
    </r>
    <r>
      <rPr>
        <b/>
        <sz val="8"/>
        <color theme="1"/>
        <rFont val="News gothic condensed"/>
      </rPr>
      <t>Gary Claxton</t>
    </r>
    <r>
      <rPr>
        <sz val="8"/>
        <color theme="1"/>
        <rFont val="News gothic condensed"/>
      </rPr>
      <t xml:space="preserve"> and </t>
    </r>
    <r>
      <rPr>
        <b/>
        <sz val="8"/>
        <color theme="1"/>
        <rFont val="News gothic condensed"/>
      </rPr>
      <t>Anthony Damico</t>
    </r>
    <r>
      <rPr>
        <sz val="8"/>
        <color theme="1"/>
        <rFont val="News gothic condensed"/>
      </rPr>
      <t xml:space="preserve">. </t>
    </r>
    <r>
      <rPr>
        <i/>
        <sz val="8"/>
        <color theme="1"/>
        <rFont val="News gothic condensed"/>
      </rPr>
      <t>How Much Financial Assistance Are People Receiving Under the Affordable Care Act?</t>
    </r>
    <r>
      <rPr>
        <sz val="8"/>
        <color theme="1"/>
        <rFont val="News gothic condensed"/>
      </rPr>
      <t xml:space="preserve"> Washington, D.C.: Kaiser Family Foundation Issue Brief, Mar 27, 2014. Available at: http://kff.org/report-section/how-much-financial-assistance-table-8569/ (accessed May 9, 2014).</t>
    </r>
  </si>
  <si>
    <t>[K]</t>
  </si>
  <si>
    <t>[L]</t>
  </si>
  <si>
    <t>[S9]</t>
  </si>
  <si>
    <t>[M]</t>
  </si>
  <si>
    <r>
      <rPr>
        <b/>
        <sz val="8"/>
        <color theme="1"/>
        <rFont val="News gothic condensed"/>
      </rPr>
      <t>U.S. Department of Health and Human Services, Centers for Medicare and Medicaid Services, Center for Consumer Information and Insurance Oversight</t>
    </r>
    <r>
      <rPr>
        <sz val="8"/>
        <color theme="1"/>
        <rFont val="News gothic condensed"/>
      </rPr>
      <t xml:space="preserve">. </t>
    </r>
    <r>
      <rPr>
        <i/>
        <sz val="8"/>
        <color theme="1"/>
        <rFont val="News gothic condensed"/>
      </rPr>
      <t>State Specific Age Curve Variations</t>
    </r>
    <r>
      <rPr>
        <sz val="8"/>
        <color theme="1"/>
        <rFont val="News gothic condensed"/>
      </rPr>
      <t>. May 14, 2013. Available at: http://www.cms.gov/CCIIO/Programs-and-Initiatives/Health-Insurance-Market-Reforms/Downloads/state-specific-age-curve-variations-5-14-2013.pdf (accessed May 11, 2014).</t>
    </r>
  </si>
  <si>
    <t>[N]</t>
  </si>
  <si>
    <t>All figures are calculated by authors assuming that middle-aged adult population is approximately distributed evenly by year. Based on the percentage distribution of the adult population, the average age in all states lies in the age 35-54 interval. So average age is imputed by determining what share of the 20-year interval accounted for by 35-54 year old adults needs to be added to age 35 in order to reach 50%:  =35+(Age 18-34 Percent + Age 35-54 Percent -0.5) x  20.</t>
  </si>
  <si>
    <t>[O]</t>
  </si>
  <si>
    <t>[P]</t>
  </si>
  <si>
    <t>[Q]</t>
  </si>
  <si>
    <t>[R]</t>
  </si>
  <si>
    <t>[S]</t>
  </si>
  <si>
    <t>All figures are calculated by authors: (Average Monthly Premium Age 18 and Older) x (Age Curve Factor for 0-20/Age Curve Factor for Average Age) x (Percentage of Enrollees Under 18) + (Average Monthly Premium Age 18 and Older) x (1 -  (Percentage of Enrollees Under 18))</t>
  </si>
  <si>
    <t>All figures are calculated by authors: [(Average Monthly Premium, All Enrollees) x (Total Enrollment) x 12]/1,000,000</t>
  </si>
  <si>
    <t>All figures are calculated by authors: (Average Monthly Premium, All Enrollees) x 12 + (Federal Cost per Enrollee for Exchange Administration).  All premium and cost-sharing subsidies are assumed to be embedded in premium costs and hence have been excluded to avoid double-counting.</t>
  </si>
  <si>
    <t>[T]</t>
  </si>
  <si>
    <t>[U]</t>
  </si>
  <si>
    <t>[V]</t>
  </si>
  <si>
    <t>[W]</t>
  </si>
  <si>
    <t>All figures are calculated by authors: (Total Federal Cost per Enrollee)/[(Average Monthly Premium, All Enrollees) x 12].</t>
  </si>
  <si>
    <t>All figures are calculated by authors: (Total Federal Costs for Exchange Administration)/(Total Estimated Premiums in 2014).</t>
  </si>
  <si>
    <t>3/31 enrollment is the total number of individuals who have been determined eligible to enroll in a plan through the Marketplace and who have selected a plan (with or without the first premium payment having been received directly by the Marketplace or the issuer), as reported in Appendix C at [S9]. Note that figures include Additional Special Enrollment Period Activity Reported through 4-19-14. Potential enrollees include all legally-residing individuals who are uninsured or purchase non-group coverage, have incomes above Medicaid/CHIP eligibility levels, and who do not have access to employer-sponsored coverage, as reported in [S9]. The estimate excludes uninsured individuals with incomes below the federal poverty level who live in states that elected not to expand the Medicaid program; these individuals are not eligible for finacial assistance and are unlikely to have the resources to purchase coverage in the Marketplace.</t>
  </si>
  <si>
    <t xml:space="preserve">All figures reported in Appendix Table B2 at [S8]. </t>
  </si>
  <si>
    <t>All figures reported in [S3].</t>
  </si>
  <si>
    <t>All figures reported in [S1].</t>
  </si>
  <si>
    <t>All figures are calculated by authors: (Estimated Premium Subsidies) x ($4410/$2752-1). The CBO estimates that the average amount of subsidies (premium and cost-sharing) per person who qualifies for subsidized coverage on the Exchanges will be $4,410 in 2014 (Table 2 in [S6]). $2,752 is the national average for premium subsidies as calculated by Kaiser Family Foundation [S3].  KFF estimates of premium subsidies were first made available on March 27 [S4]; at that time the national average premium subsidy was $2,890. The CBO updated estimate was released April 14, so it is assumed that CBO figures account for the KFF premium subsidy estimates, hence the difference between the two figures represents the most accurate available estimate of cost-sharing subsidies per subsidized enrollee in 2014.</t>
  </si>
  <si>
    <t>All figures are reported in Appendix Table A3 at [S8].</t>
  </si>
  <si>
    <t>All figures are reported in [S2].</t>
  </si>
  <si>
    <t>All figures are reported in [S7]. The default age curve is normalized to age 21 (1.00=age 21); thus the 0-20 index values generally are relative to the lowest age adults above that age rather than relative to the average adult premium.</t>
  </si>
  <si>
    <t>All figures are reported in [S2]. For each age category, premiums were calculated by county by using an unweighted average of age-specific premiums for all plans offered on the Exchange in each county; these were aggregated to a population-weighted average at the state level.</t>
  </si>
  <si>
    <t>2014 state and legislative partisan composition, by party. Reported at [S5]</t>
  </si>
  <si>
    <t>All figures are reported in [S2]. Statewide premium is calculated as a weighted average using average monthly premiums shown for each age group shown and assuming that the premium shown for 27-year-olds approximately represents average premiums charged to the 18-34 group, the premium for 40-year-olds represents premiums charged to those 35-54 and the premium for 64-year-olds represents premiums charged to those age 55 and older on the Exchanges.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</si>
</sst>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
    <numFmt numFmtId="168" formatCode="#,##0.000"/>
    <numFmt numFmtId="169" formatCode="General_)"/>
    <numFmt numFmtId="170" formatCode="#,##0;\-#,##0;&quot;-&quot;"/>
    <numFmt numFmtId="171" formatCode="_(* #,##0.0_);_(* \(#,##0.0\);_(* &quot;-&quot;?_);_(@_)"/>
    <numFmt numFmtId="172" formatCode="#,##0,_);\(#,##0,\)"/>
    <numFmt numFmtId="173" formatCode="&quot;$&quot;#,##0\ ;\(&quot;$&quot;#,##0\)"/>
    <numFmt numFmtId="174" formatCode="mmmm\ d\,\ yyyy"/>
    <numFmt numFmtId="175" formatCode="0.0000"/>
    <numFmt numFmtId="176" formatCode="0.000000"/>
    <numFmt numFmtId="177" formatCode="#,##0.0_);[Red]\(#,##0.0\)"/>
    <numFmt numFmtId="178" formatCode="#,##0.000_);[Red]\(#,##0.000\)"/>
    <numFmt numFmtId="179" formatCode="#,##0.0000_);[Red]\(#,##0.0000\)"/>
    <numFmt numFmtId="180" formatCode="#,##0.00000_);[Red]\(#,##0.00000\)"/>
    <numFmt numFmtId="181" formatCode="_([$€-2]* #,##0.00_);_([$€-2]* \(#,##0.00\);_([$€-2]* &quot;-&quot;??_)"/>
    <numFmt numFmtId="182" formatCode="#.0000;[Red]\-#.0000;"/>
    <numFmt numFmtId="183" formatCode="0&quot;*&quot;"/>
    <numFmt numFmtId="184" formatCode="0&quot;**&quot;"/>
    <numFmt numFmtId="185" formatCode="0."/>
    <numFmt numFmtId="186" formatCode="\ \ \ @"/>
    <numFmt numFmtId="187" formatCode="\ \ \ \ \ \ @"/>
    <numFmt numFmtId="188" formatCode="0&quot; Life&quot;"/>
    <numFmt numFmtId="189" formatCode="0.00_)"/>
    <numFmt numFmtId="190" formatCode="0&quot;/year&quot;"/>
    <numFmt numFmtId="191" formatCode="mm/dd/yy"/>
    <numFmt numFmtId="192" formatCode="0.00000%"/>
    <numFmt numFmtId="197" formatCode="_(* #,##0.000_);_(* \(#,##0.000\);_(* &quot;-&quot;??_);_(@_)"/>
  </numFmts>
  <fonts count="109">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8"/>
      <color theme="1"/>
      <name val="News gothic condensed"/>
    </font>
    <font>
      <sz val="8"/>
      <color theme="1"/>
      <name val="News gothic condensed"/>
    </font>
    <font>
      <sz val="8"/>
      <color rgb="FFFF0000"/>
      <name val="News gothic condensed"/>
    </font>
    <font>
      <b/>
      <sz val="8"/>
      <color theme="1"/>
      <name val="News gothic cond"/>
    </font>
    <font>
      <sz val="8"/>
      <color theme="1"/>
      <name val="News gothic cond"/>
    </font>
    <font>
      <b/>
      <sz val="11"/>
      <color theme="1"/>
      <name val="Calibri"/>
      <family val="2"/>
      <scheme val="minor"/>
    </font>
    <font>
      <sz val="8"/>
      <name val="News gothic cond"/>
    </font>
    <font>
      <sz val="10"/>
      <name val="Arial"/>
      <family val="2"/>
    </font>
    <font>
      <sz val="8"/>
      <name val="News Gothic Condensed"/>
      <family val="2"/>
    </font>
    <font>
      <i/>
      <sz val="8"/>
      <color theme="1"/>
      <name val="News gothic condensed"/>
    </font>
    <font>
      <sz val="8"/>
      <color theme="1"/>
      <name val="News Gothic MT"/>
    </font>
    <font>
      <b/>
      <sz val="9"/>
      <color theme="1"/>
      <name val="News gothic condensed"/>
    </font>
    <font>
      <u/>
      <sz val="12"/>
      <color theme="10"/>
      <name val="Calibri"/>
      <family val="2"/>
      <scheme val="minor"/>
    </font>
    <font>
      <u/>
      <sz val="12"/>
      <color theme="11"/>
      <name val="Calibri"/>
      <family val="2"/>
      <scheme val="minor"/>
    </font>
    <font>
      <b/>
      <sz val="8"/>
      <color theme="1"/>
      <name val="News Gothic MT"/>
    </font>
    <font>
      <b/>
      <sz val="12"/>
      <color theme="1"/>
      <name val="Calibri"/>
      <family val="2"/>
      <scheme val="minor"/>
    </font>
    <font>
      <b/>
      <sz val="8"/>
      <color rgb="FF0000FF"/>
      <name val="News gothic cond"/>
    </font>
    <font>
      <b/>
      <sz val="8"/>
      <color rgb="FFFF0000"/>
      <name val="News gothic cond"/>
    </font>
    <font>
      <i/>
      <sz val="8"/>
      <name val="News Gothic MT"/>
    </font>
    <font>
      <sz val="8"/>
      <name val="News Gothic MT"/>
    </font>
    <font>
      <sz val="8"/>
      <color theme="1"/>
      <name val="News Gothic Condensed"/>
      <family val="2"/>
    </font>
    <font>
      <b/>
      <sz val="10"/>
      <color theme="1"/>
      <name val="News gothic condensed"/>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1"/>
      <color theme="0"/>
      <name val="Calibri"/>
      <family val="2"/>
      <scheme val="minor"/>
    </font>
    <font>
      <b/>
      <sz val="8"/>
      <color theme="1"/>
      <name val="News goth cond"/>
    </font>
    <font>
      <b/>
      <i/>
      <sz val="8"/>
      <color theme="1"/>
      <name val="News gothic cond"/>
    </font>
    <font>
      <b/>
      <u/>
      <sz val="11"/>
      <color theme="1"/>
      <name val="Calibri"/>
      <family val="2"/>
      <scheme val="minor"/>
    </font>
    <font>
      <sz val="10"/>
      <name val="Geneva"/>
    </font>
    <font>
      <sz val="11"/>
      <color indexed="8"/>
      <name val="Calibri"/>
      <family val="2"/>
    </font>
    <font>
      <sz val="11"/>
      <color indexed="9"/>
      <name val="Calibri"/>
      <family val="2"/>
    </font>
    <font>
      <sz val="10"/>
      <color indexed="10"/>
      <name val="Arial"/>
      <family val="2"/>
    </font>
    <font>
      <sz val="11"/>
      <color indexed="20"/>
      <name val="Calibri"/>
      <family val="2"/>
    </font>
    <font>
      <i/>
      <sz val="10"/>
      <name val="Arial"/>
      <family val="2"/>
    </font>
    <font>
      <sz val="12"/>
      <name val="Times New Roman"/>
      <family val="1"/>
    </font>
    <font>
      <sz val="10"/>
      <color indexed="8"/>
      <name val="Arial"/>
      <family val="2"/>
    </font>
    <font>
      <b/>
      <sz val="11"/>
      <color indexed="52"/>
      <name val="Calibri"/>
      <family val="2"/>
      <scheme val="minor"/>
    </font>
    <font>
      <b/>
      <sz val="11"/>
      <color indexed="52"/>
      <name val="Calibri"/>
      <family val="2"/>
    </font>
    <font>
      <b/>
      <sz val="11"/>
      <color indexed="9"/>
      <name val="Calibri"/>
      <family val="2"/>
    </font>
    <font>
      <sz val="10"/>
      <name val="Times New Roman"/>
      <family val="1"/>
    </font>
    <font>
      <sz val="10"/>
      <name val="MS Sans Serif"/>
      <family val="2"/>
    </font>
    <font>
      <sz val="8"/>
      <name val="Arial"/>
      <family val="2"/>
    </font>
    <font>
      <sz val="10"/>
      <name val="CG Times"/>
    </font>
    <font>
      <sz val="10"/>
      <name val="CG Times"/>
      <family val="1"/>
    </font>
    <font>
      <sz val="12"/>
      <color indexed="24"/>
      <name val="Times New Roman"/>
      <family val="1"/>
    </font>
    <font>
      <b/>
      <sz val="14"/>
      <name val="Arial"/>
      <family val="2"/>
    </font>
    <font>
      <sz val="10"/>
      <name val="MS Serif"/>
      <family val="1"/>
    </font>
    <font>
      <sz val="10"/>
      <color indexed="17"/>
      <name val="Arial"/>
      <family val="2"/>
    </font>
    <font>
      <sz val="8"/>
      <name val="Arial Narrow"/>
      <family val="2"/>
    </font>
    <font>
      <sz val="10"/>
      <color indexed="16"/>
      <name val="MS Serif"/>
      <family val="1"/>
    </font>
    <font>
      <i/>
      <sz val="11"/>
      <color indexed="23"/>
      <name val="Calibri"/>
      <family val="2"/>
    </font>
    <font>
      <sz val="8"/>
      <color indexed="12"/>
      <name val="Arial"/>
      <family val="2"/>
    </font>
    <font>
      <b/>
      <sz val="12"/>
      <name val="Arial"/>
      <family val="2"/>
    </font>
    <font>
      <sz val="11"/>
      <color indexed="17"/>
      <name val="Calibri"/>
      <family val="2"/>
    </font>
    <font>
      <sz val="12"/>
      <color indexed="17"/>
      <name val="Times New Roman"/>
      <family val="1"/>
    </font>
    <font>
      <b/>
      <sz val="12"/>
      <name val="Helv"/>
    </font>
    <font>
      <i/>
      <sz val="10"/>
      <name val="Times New Roman"/>
      <family val="1"/>
    </font>
    <font>
      <b/>
      <sz val="15"/>
      <color indexed="56"/>
      <name val="Calibri"/>
      <family val="2"/>
      <scheme val="minor"/>
    </font>
    <font>
      <sz val="18"/>
      <color indexed="24"/>
      <name val="Times New Roman"/>
      <family val="1"/>
    </font>
    <font>
      <b/>
      <sz val="15"/>
      <color indexed="56"/>
      <name val="Calibri"/>
      <family val="2"/>
    </font>
    <font>
      <b/>
      <sz val="13"/>
      <color indexed="56"/>
      <name val="Calibri"/>
      <family val="2"/>
      <scheme val="minor"/>
    </font>
    <font>
      <sz val="8"/>
      <color indexed="24"/>
      <name val="Times New Roman"/>
      <family val="1"/>
    </font>
    <font>
      <b/>
      <sz val="13"/>
      <color indexed="56"/>
      <name val="Calibri"/>
      <family val="2"/>
    </font>
    <font>
      <b/>
      <sz val="11"/>
      <color indexed="56"/>
      <name val="Calibri"/>
      <family val="2"/>
      <scheme val="minor"/>
    </font>
    <font>
      <b/>
      <sz val="11"/>
      <color indexed="56"/>
      <name val="Calibri"/>
      <family val="2"/>
    </font>
    <font>
      <u/>
      <sz val="8.5"/>
      <color indexed="12"/>
      <name val="Arial"/>
      <family val="2"/>
    </font>
    <font>
      <u/>
      <sz val="10.45"/>
      <color indexed="12"/>
      <name val="Courier New"/>
      <family val="3"/>
    </font>
    <font>
      <sz val="11"/>
      <color indexed="62"/>
      <name val="Calibri"/>
      <family val="2"/>
    </font>
    <font>
      <sz val="11"/>
      <color indexed="52"/>
      <name val="Calibri"/>
      <family val="2"/>
      <scheme val="minor"/>
    </font>
    <font>
      <sz val="11"/>
      <color indexed="52"/>
      <name val="Calibri"/>
      <family val="2"/>
    </font>
    <font>
      <sz val="36"/>
      <name val="Times New Roman"/>
      <family val="1"/>
    </font>
    <font>
      <sz val="48"/>
      <name val="Times New Roman"/>
      <family val="1"/>
    </font>
    <font>
      <b/>
      <sz val="11"/>
      <name val="Helv"/>
    </font>
    <font>
      <sz val="11"/>
      <color indexed="60"/>
      <name val="Calibri"/>
      <family val="2"/>
      <scheme val="minor"/>
    </font>
    <font>
      <sz val="11"/>
      <color indexed="60"/>
      <name val="Calibri"/>
      <family val="2"/>
    </font>
    <font>
      <b/>
      <i/>
      <sz val="16"/>
      <name val="Helv"/>
    </font>
    <font>
      <sz val="12"/>
      <name val="Helv"/>
    </font>
    <font>
      <sz val="10"/>
      <name val="Univers (W1)"/>
    </font>
    <font>
      <sz val="12"/>
      <name val="Courier New"/>
      <family val="3"/>
    </font>
    <font>
      <sz val="10"/>
      <color theme="1"/>
      <name val="Times New Roman"/>
      <family val="1"/>
    </font>
    <font>
      <sz val="11"/>
      <color theme="1"/>
      <name val="Arial"/>
      <family val="2"/>
    </font>
    <font>
      <sz val="12"/>
      <color theme="1"/>
      <name val="Courier New"/>
      <family val="2"/>
    </font>
    <font>
      <sz val="12"/>
      <name val="CG Times"/>
    </font>
    <font>
      <sz val="10"/>
      <color theme="1"/>
      <name val="Arial"/>
      <family val="2"/>
    </font>
    <font>
      <sz val="10"/>
      <color theme="1"/>
      <name val="Tahoma"/>
      <family val="2"/>
    </font>
    <font>
      <b/>
      <sz val="11"/>
      <color indexed="63"/>
      <name val="Calibri"/>
      <family val="2"/>
    </font>
    <font>
      <sz val="10"/>
      <color indexed="39"/>
      <name val="Arial"/>
      <family val="2"/>
    </font>
    <font>
      <sz val="8"/>
      <name val="Helv"/>
    </font>
    <font>
      <b/>
      <u/>
      <sz val="10"/>
      <color indexed="8"/>
      <name val="Arial"/>
      <family val="2"/>
    </font>
    <font>
      <u/>
      <sz val="10"/>
      <color indexed="8"/>
      <name val="Arial"/>
      <family val="2"/>
    </font>
    <font>
      <b/>
      <sz val="10"/>
      <color indexed="8"/>
      <name val="Arial"/>
      <family val="2"/>
    </font>
    <font>
      <i/>
      <u/>
      <sz val="10"/>
      <name val="Times New Roman"/>
      <family val="1"/>
    </font>
    <font>
      <b/>
      <sz val="8"/>
      <color indexed="8"/>
      <name val="Helv"/>
    </font>
    <font>
      <u/>
      <sz val="10"/>
      <name val="Arial"/>
      <family val="2"/>
    </font>
    <font>
      <b/>
      <sz val="16"/>
      <name val="Arial"/>
      <family val="2"/>
    </font>
    <font>
      <b/>
      <sz val="18"/>
      <color indexed="56"/>
      <name val="Cambria"/>
      <family val="2"/>
      <scheme val="major"/>
    </font>
    <font>
      <b/>
      <sz val="10"/>
      <name val="Times New Roman"/>
      <family val="1"/>
    </font>
    <font>
      <b/>
      <sz val="18"/>
      <color indexed="56"/>
      <name val="Cambria"/>
      <family val="2"/>
    </font>
    <font>
      <b/>
      <sz val="11"/>
      <color indexed="8"/>
      <name val="Calibri"/>
      <family val="2"/>
    </font>
    <font>
      <sz val="11"/>
      <color indexed="10"/>
      <name val="Calibri"/>
      <family val="2"/>
    </font>
  </fonts>
  <fills count="5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084EFF"/>
        <bgColor indexed="64"/>
      </patternFill>
    </fill>
    <fill>
      <patternFill patternType="solid">
        <fgColor theme="7" tint="0.39997558519241921"/>
        <bgColor indexed="64"/>
      </patternFill>
    </fill>
    <fill>
      <patternFill patternType="solid">
        <fgColor rgb="FFFCB4DA"/>
        <bgColor rgb="FFFF0000"/>
      </patternFill>
    </fill>
    <fill>
      <patternFill patternType="solid">
        <fgColor rgb="FFFF0000"/>
        <bgColor indexed="64"/>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1A0C7"/>
        <bgColor indexed="64"/>
      </patternFill>
    </fill>
    <fill>
      <patternFill patternType="solid">
        <fgColor rgb="FFB8CCE4"/>
        <bgColor indexed="64"/>
      </patternFill>
    </fill>
    <fill>
      <patternFill patternType="solid">
        <fgColor rgb="FFFCB4E4"/>
        <bgColor rgb="FFFCB4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1"/>
        <bgColor indexed="64"/>
      </patternFill>
    </fill>
    <fill>
      <patternFill patternType="solid">
        <fgColor indexed="35"/>
        <bgColor indexed="64"/>
      </patternFill>
    </fill>
    <fill>
      <patternFill patternType="solid">
        <fgColor indexed="55"/>
      </patternFill>
    </fill>
    <fill>
      <patternFill patternType="solid">
        <fgColor indexed="43"/>
        <bgColor indexed="64"/>
      </patternFill>
    </fill>
    <fill>
      <patternFill patternType="gray0625"/>
    </fill>
    <fill>
      <patternFill patternType="solid">
        <fgColor indexed="11"/>
        <bgColor indexed="4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lightDown"/>
    </fill>
    <fill>
      <patternFill patternType="solid">
        <fgColor indexed="26"/>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indexed="13"/>
        <bgColor indexed="64"/>
      </patternFill>
    </fill>
  </fills>
  <borders count="47">
    <border>
      <left/>
      <right/>
      <top/>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ck">
        <color auto="1"/>
      </bottom>
      <diagonal/>
    </border>
    <border>
      <left/>
      <right style="thin">
        <color auto="1"/>
      </right>
      <top style="thick">
        <color auto="1"/>
      </top>
      <bottom style="thin">
        <color auto="1"/>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style="thick">
        <color indexed="64"/>
      </top>
      <bottom style="double">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top style="thick">
        <color indexed="64"/>
      </top>
      <bottom style="double">
        <color indexed="64"/>
      </bottom>
      <diagonal/>
    </border>
    <border>
      <left style="thin">
        <color auto="1"/>
      </left>
      <right/>
      <top style="thick">
        <color auto="1"/>
      </top>
      <bottom/>
      <diagonal/>
    </border>
  </borders>
  <cellStyleXfs count="10680">
    <xf numFmtId="0" fontId="0" fillId="0" borderId="0"/>
    <xf numFmtId="9" fontId="3" fillId="0" borderId="0" applyFont="0" applyFill="0" applyBorder="0" applyAlignment="0" applyProtection="0"/>
    <xf numFmtId="0" fontId="1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5" fontId="37" fillId="0" borderId="0" applyFont="0" applyFill="0" applyBorder="0" applyAlignment="0" applyProtection="0"/>
    <xf numFmtId="8" fontId="37" fillId="0" borderId="0" applyFont="0" applyFill="0" applyBorder="0" applyAlignment="0" applyProtection="0"/>
    <xf numFmtId="9" fontId="37" fillId="0" borderId="0" applyFont="0" applyFill="0" applyBorder="0" applyAlignment="0" applyProtection="0"/>
    <xf numFmtId="10" fontId="37" fillId="0" borderId="0" applyFont="0" applyFill="0" applyBorder="0" applyAlignment="0" applyProtection="0"/>
    <xf numFmtId="0" fontId="2"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8"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8"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8"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8"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8" fillId="2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8" fillId="3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8" fillId="3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8" fillId="3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8" fillId="3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8"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8" fillId="3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8" fillId="3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3" fillId="36" borderId="0" applyNumberFormat="0" applyBorder="0" applyAlignment="0" applyProtection="0"/>
    <xf numFmtId="0" fontId="39" fillId="36" borderId="0" applyNumberFormat="0" applyBorder="0" applyAlignment="0" applyProtection="0"/>
    <xf numFmtId="0" fontId="33" fillId="33" borderId="0" applyNumberFormat="0" applyBorder="0" applyAlignment="0" applyProtection="0"/>
    <xf numFmtId="0" fontId="39" fillId="33" borderId="0" applyNumberFormat="0" applyBorder="0" applyAlignment="0" applyProtection="0"/>
    <xf numFmtId="0" fontId="33" fillId="34" borderId="0" applyNumberFormat="0" applyBorder="0" applyAlignment="0" applyProtection="0"/>
    <xf numFmtId="0" fontId="39" fillId="34" borderId="0" applyNumberFormat="0" applyBorder="0" applyAlignment="0" applyProtection="0"/>
    <xf numFmtId="0" fontId="33" fillId="37" borderId="0" applyNumberFormat="0" applyBorder="0" applyAlignment="0" applyProtection="0"/>
    <xf numFmtId="0" fontId="39" fillId="37" borderId="0" applyNumberFormat="0" applyBorder="0" applyAlignment="0" applyProtection="0"/>
    <xf numFmtId="0" fontId="33" fillId="38" borderId="0" applyNumberFormat="0" applyBorder="0" applyAlignment="0" applyProtection="0"/>
    <xf numFmtId="0" fontId="39" fillId="38" borderId="0" applyNumberFormat="0" applyBorder="0" applyAlignment="0" applyProtection="0"/>
    <xf numFmtId="0" fontId="33" fillId="39" borderId="0" applyNumberFormat="0" applyBorder="0" applyAlignment="0" applyProtection="0"/>
    <xf numFmtId="0" fontId="39" fillId="39" borderId="0" applyNumberFormat="0" applyBorder="0" applyAlignment="0" applyProtection="0"/>
    <xf numFmtId="0" fontId="33" fillId="40" borderId="0" applyNumberFormat="0" applyBorder="0" applyAlignment="0" applyProtection="0"/>
    <xf numFmtId="0" fontId="39" fillId="40" borderId="0" applyNumberFormat="0" applyBorder="0" applyAlignment="0" applyProtection="0"/>
    <xf numFmtId="0" fontId="33" fillId="41" borderId="0" applyNumberFormat="0" applyBorder="0" applyAlignment="0" applyProtection="0"/>
    <xf numFmtId="0" fontId="39" fillId="41" borderId="0" applyNumberFormat="0" applyBorder="0" applyAlignment="0" applyProtection="0"/>
    <xf numFmtId="0" fontId="33" fillId="42" borderId="0" applyNumberFormat="0" applyBorder="0" applyAlignment="0" applyProtection="0"/>
    <xf numFmtId="0" fontId="39" fillId="42" borderId="0" applyNumberFormat="0" applyBorder="0" applyAlignment="0" applyProtection="0"/>
    <xf numFmtId="0" fontId="33" fillId="37"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3" fillId="43" borderId="0" applyNumberFormat="0" applyBorder="0" applyAlignment="0" applyProtection="0"/>
    <xf numFmtId="0" fontId="39" fillId="43" borderId="0" applyNumberFormat="0" applyBorder="0" applyAlignment="0" applyProtection="0"/>
    <xf numFmtId="38" fontId="40" fillId="0" borderId="0">
      <alignment horizontal="left"/>
    </xf>
    <xf numFmtId="0" fontId="40" fillId="0" borderId="0">
      <alignment horizontal="left"/>
    </xf>
    <xf numFmtId="0" fontId="30" fillId="26" borderId="0" applyNumberFormat="0" applyBorder="0" applyAlignment="0" applyProtection="0"/>
    <xf numFmtId="0" fontId="41" fillId="26" borderId="0" applyNumberFormat="0" applyBorder="0" applyAlignment="0" applyProtection="0"/>
    <xf numFmtId="169" fontId="42" fillId="0" borderId="0">
      <alignment horizontal="left"/>
    </xf>
    <xf numFmtId="38" fontId="11" fillId="44" borderId="0">
      <alignment horizontal="right"/>
    </xf>
    <xf numFmtId="0" fontId="11" fillId="44" borderId="0">
      <alignment horizontal="right"/>
    </xf>
    <xf numFmtId="0" fontId="11" fillId="45" borderId="0">
      <alignment horizontal="left"/>
    </xf>
    <xf numFmtId="38" fontId="11" fillId="44" borderId="0">
      <alignment horizontal="left"/>
    </xf>
    <xf numFmtId="0" fontId="11" fillId="44" borderId="0">
      <alignment horizontal="left"/>
    </xf>
    <xf numFmtId="3" fontId="43" fillId="45" borderId="0">
      <alignment horizontal="right"/>
    </xf>
    <xf numFmtId="0" fontId="37" fillId="0" borderId="6" applyNumberFormat="0" applyFont="0" applyFill="0" applyAlignment="0" applyProtection="0"/>
    <xf numFmtId="0" fontId="37" fillId="0" borderId="13" applyNumberFormat="0" applyFont="0" applyFill="0" applyAlignment="0" applyProtection="0"/>
    <xf numFmtId="0" fontId="37" fillId="0" borderId="11" applyNumberFormat="0" applyFont="0" applyFill="0" applyAlignment="0" applyProtection="0"/>
    <xf numFmtId="0" fontId="37" fillId="0" borderId="14" applyNumberFormat="0" applyFont="0" applyFill="0" applyAlignment="0" applyProtection="0"/>
    <xf numFmtId="170" fontId="44" fillId="0" borderId="0" applyFill="0" applyBorder="0" applyAlignment="0"/>
    <xf numFmtId="0" fontId="45" fillId="30" borderId="25" applyNumberFormat="0" applyAlignment="0" applyProtection="0"/>
    <xf numFmtId="0" fontId="46" fillId="30" borderId="29" applyNumberFormat="0" applyAlignment="0" applyProtection="0"/>
    <xf numFmtId="0" fontId="47" fillId="46" borderId="30" applyNumberFormat="0" applyAlignment="0" applyProtection="0"/>
    <xf numFmtId="0" fontId="48" fillId="0" borderId="6">
      <alignment horizontal="centerContinuous"/>
    </xf>
    <xf numFmtId="0" fontId="48" fillId="0" borderId="6">
      <alignment horizontal="centerContinuous"/>
    </xf>
    <xf numFmtId="171" fontId="11" fillId="0" borderId="0" applyFont="0" applyFill="0" applyBorder="0" applyAlignment="0" applyProtection="0"/>
    <xf numFmtId="172" fontId="1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51"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ill="0" applyBorder="0" applyAlignment="0" applyProtection="0"/>
    <xf numFmtId="37" fontId="11" fillId="0" borderId="0" applyFill="0" applyBorder="0" applyAlignment="0" applyProtection="0"/>
    <xf numFmtId="3" fontId="53" fillId="0" borderId="0" applyFont="0" applyFill="0" applyBorder="0" applyAlignment="0" applyProtection="0"/>
    <xf numFmtId="0" fontId="11" fillId="0" borderId="0" applyFill="0" applyBorder="0" applyAlignment="0" applyProtection="0"/>
    <xf numFmtId="3" fontId="43" fillId="0" borderId="0" applyFont="0" applyFill="0" applyBorder="0" applyAlignment="0" applyProtection="0"/>
    <xf numFmtId="169" fontId="54" fillId="0" borderId="31" applyNumberFormat="0" applyFill="0" applyBorder="0" applyProtection="0">
      <alignment horizontal="left"/>
    </xf>
    <xf numFmtId="0" fontId="55" fillId="0" borderId="0" applyNumberFormat="0" applyAlignment="0">
      <alignment horizontal="left"/>
    </xf>
    <xf numFmtId="7" fontId="51" fillId="0" borderId="0"/>
    <xf numFmtId="44" fontId="38"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5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6" fontId="11" fillId="0" borderId="0" applyFont="0" applyFill="0" applyBorder="0" applyAlignment="0" applyProtection="0"/>
    <xf numFmtId="5" fontId="11" fillId="0" borderId="0" applyFill="0" applyBorder="0" applyAlignment="0" applyProtection="0"/>
    <xf numFmtId="173" fontId="53" fillId="0" borderId="0" applyFont="0" applyFill="0" applyBorder="0" applyAlignment="0" applyProtection="0"/>
    <xf numFmtId="5" fontId="43" fillId="0" borderId="0" applyFont="0" applyFill="0" applyBorder="0" applyAlignment="0" applyProtection="0"/>
    <xf numFmtId="8" fontId="11" fillId="47" borderId="0">
      <alignment horizontal="left"/>
    </xf>
    <xf numFmtId="14" fontId="56" fillId="0" borderId="0">
      <alignment horizontal="left"/>
    </xf>
    <xf numFmtId="174" fontId="11" fillId="0" borderId="0" applyFill="0" applyBorder="0" applyAlignment="0" applyProtection="0"/>
    <xf numFmtId="0" fontId="53" fillId="0" borderId="0" applyFont="0" applyFill="0" applyBorder="0" applyAlignment="0" applyProtection="0"/>
    <xf numFmtId="0" fontId="43" fillId="0" borderId="0" applyFont="0" applyFill="0" applyBorder="0" applyAlignment="0" applyProtection="0"/>
    <xf numFmtId="16" fontId="56" fillId="0" borderId="0">
      <alignment horizontal="left"/>
    </xf>
    <xf numFmtId="16" fontId="56" fillId="0" borderId="0">
      <alignment horizontal="left"/>
    </xf>
    <xf numFmtId="16" fontId="56" fillId="0" borderId="0">
      <alignment horizontal="left"/>
    </xf>
    <xf numFmtId="16" fontId="56" fillId="0" borderId="0">
      <alignment horizontal="left"/>
    </xf>
    <xf numFmtId="16" fontId="56" fillId="0" borderId="0">
      <alignment horizontal="left"/>
    </xf>
    <xf numFmtId="3" fontId="43" fillId="0" borderId="0">
      <alignment horizontal="right"/>
    </xf>
    <xf numFmtId="167" fontId="43" fillId="0" borderId="0">
      <alignment horizontal="right"/>
    </xf>
    <xf numFmtId="4" fontId="43" fillId="0" borderId="0">
      <alignment horizontal="left"/>
    </xf>
    <xf numFmtId="168" fontId="43" fillId="0" borderId="0">
      <alignment horizontal="right"/>
    </xf>
    <xf numFmtId="175" fontId="11" fillId="0" borderId="0"/>
    <xf numFmtId="176" fontId="11" fillId="0" borderId="0"/>
    <xf numFmtId="177" fontId="11" fillId="0" borderId="0"/>
    <xf numFmtId="40" fontId="11" fillId="0" borderId="0"/>
    <xf numFmtId="0" fontId="11" fillId="0" borderId="0"/>
    <xf numFmtId="178" fontId="11" fillId="0" borderId="0"/>
    <xf numFmtId="179" fontId="11" fillId="0" borderId="0"/>
    <xf numFmtId="180" fontId="11" fillId="0" borderId="0"/>
    <xf numFmtId="38" fontId="57" fillId="0" borderId="0"/>
    <xf numFmtId="0" fontId="57" fillId="0" borderId="0"/>
    <xf numFmtId="0" fontId="58" fillId="0" borderId="0" applyNumberFormat="0" applyAlignment="0">
      <alignment horizontal="left"/>
    </xf>
    <xf numFmtId="181" fontId="11" fillId="0" borderId="0" applyFont="0" applyFill="0" applyBorder="0" applyAlignment="0" applyProtection="0"/>
    <xf numFmtId="0" fontId="59" fillId="0" borderId="0" applyNumberFormat="0" applyFill="0" applyBorder="0" applyAlignment="0" applyProtection="0"/>
    <xf numFmtId="5" fontId="60" fillId="0" borderId="32" applyFont="0" applyBorder="0"/>
    <xf numFmtId="2" fontId="11" fillId="0" borderId="0" applyFill="0" applyBorder="0" applyAlignment="0" applyProtection="0"/>
    <xf numFmtId="182" fontId="11" fillId="0" borderId="0" applyFont="0" applyFill="0" applyBorder="0" applyAlignment="0" applyProtection="0"/>
    <xf numFmtId="2" fontId="53"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3" fontId="61" fillId="48" borderId="0" applyFont="0" applyFill="0" applyBorder="0" applyAlignment="0" applyProtection="0">
      <alignment horizontal="right"/>
    </xf>
    <xf numFmtId="184" fontId="61" fillId="48" borderId="0" applyFont="0" applyFill="0" applyBorder="0" applyAlignment="0" applyProtection="0">
      <alignment horizontal="right"/>
    </xf>
    <xf numFmtId="0" fontId="29" fillId="27" borderId="0" applyNumberFormat="0" applyBorder="0" applyAlignment="0" applyProtection="0"/>
    <xf numFmtId="0" fontId="62" fillId="27" borderId="0" applyNumberFormat="0" applyBorder="0" applyAlignment="0" applyProtection="0"/>
    <xf numFmtId="38" fontId="11" fillId="49" borderId="0">
      <alignment horizontal="left"/>
    </xf>
    <xf numFmtId="0" fontId="11" fillId="49" borderId="0">
      <alignment horizontal="left"/>
    </xf>
    <xf numFmtId="38" fontId="56" fillId="0" borderId="0">
      <alignment horizontal="left"/>
    </xf>
    <xf numFmtId="0" fontId="56" fillId="0" borderId="0">
      <alignment horizontal="left"/>
    </xf>
    <xf numFmtId="38" fontId="50" fillId="50" borderId="0" applyNumberFormat="0" applyBorder="0" applyAlignment="0" applyProtection="0"/>
    <xf numFmtId="0" fontId="50" fillId="50" borderId="0" applyNumberFormat="0" applyBorder="0" applyAlignment="0" applyProtection="0"/>
    <xf numFmtId="3" fontId="63" fillId="0" borderId="0">
      <alignment horizontal="left"/>
    </xf>
    <xf numFmtId="0" fontId="64" fillId="0" borderId="0">
      <alignment horizontal="left"/>
    </xf>
    <xf numFmtId="0" fontId="61" fillId="0" borderId="33" applyNumberFormat="0" applyAlignment="0" applyProtection="0">
      <alignment horizontal="left" vertical="center"/>
    </xf>
    <xf numFmtId="0" fontId="61" fillId="0" borderId="34">
      <alignment horizontal="left" vertical="center"/>
    </xf>
    <xf numFmtId="0" fontId="65" fillId="0" borderId="0" applyNumberFormat="0" applyBorder="0" applyAlignment="0">
      <alignment horizontal="center"/>
    </xf>
    <xf numFmtId="0" fontId="66" fillId="0" borderId="35" applyNumberFormat="0" applyFill="0" applyAlignment="0" applyProtection="0"/>
    <xf numFmtId="0" fontId="67" fillId="0" borderId="0" applyNumberFormat="0" applyFill="0" applyBorder="0" applyAlignment="0" applyProtection="0"/>
    <xf numFmtId="0" fontId="68" fillId="0" borderId="35"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7" fillId="0" borderId="23" applyNumberFormat="0" applyFill="0" applyAlignment="0" applyProtection="0"/>
    <xf numFmtId="0" fontId="67" fillId="0" borderId="0" applyNumberFormat="0" applyFill="0" applyBorder="0" applyAlignment="0" applyProtection="0"/>
    <xf numFmtId="0" fontId="27" fillId="0" borderId="23" applyNumberFormat="0" applyFill="0" applyAlignment="0" applyProtection="0"/>
    <xf numFmtId="0" fontId="67" fillId="0" borderId="0" applyNumberFormat="0" applyFill="0" applyBorder="0" applyAlignment="0" applyProtection="0"/>
    <xf numFmtId="0" fontId="69" fillId="0" borderId="36" applyNumberFormat="0" applyFill="0" applyAlignment="0" applyProtection="0"/>
    <xf numFmtId="0" fontId="70" fillId="0" borderId="0" applyNumberFormat="0" applyFill="0" applyBorder="0" applyAlignment="0" applyProtection="0"/>
    <xf numFmtId="0" fontId="71" fillId="0" borderId="3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8" fillId="0" borderId="24" applyNumberFormat="0" applyFill="0" applyAlignment="0" applyProtection="0"/>
    <xf numFmtId="0" fontId="70" fillId="0" borderId="0" applyNumberFormat="0" applyFill="0" applyBorder="0" applyAlignment="0" applyProtection="0"/>
    <xf numFmtId="0" fontId="28" fillId="0" borderId="24" applyNumberFormat="0" applyFill="0" applyAlignment="0" applyProtection="0"/>
    <xf numFmtId="0" fontId="70" fillId="0" borderId="0" applyNumberFormat="0" applyFill="0" applyBorder="0" applyAlignment="0" applyProtection="0"/>
    <xf numFmtId="0" fontId="72" fillId="0" borderId="37" applyNumberFormat="0" applyFill="0" applyAlignment="0" applyProtection="0"/>
    <xf numFmtId="0" fontId="73" fillId="0" borderId="3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5" fillId="0" borderId="0" applyNumberFormat="0" applyBorder="0" applyAlignment="0">
      <alignment horizontal="center"/>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0" fontId="50" fillId="51" borderId="38" applyNumberFormat="0" applyBorder="0" applyAlignment="0" applyProtection="0"/>
    <xf numFmtId="0" fontId="31" fillId="30" borderId="25" applyNumberFormat="0" applyAlignment="0" applyProtection="0"/>
    <xf numFmtId="0" fontId="76" fillId="31" borderId="29" applyNumberFormat="0" applyAlignment="0" applyProtection="0"/>
    <xf numFmtId="185" fontId="11" fillId="0" borderId="0" applyFont="0" applyFill="0" applyBorder="0" applyAlignment="0" applyProtection="0"/>
    <xf numFmtId="38" fontId="11" fillId="0" borderId="0">
      <alignment horizontal="left"/>
    </xf>
    <xf numFmtId="0" fontId="11" fillId="0" borderId="0">
      <alignment horizontal="left"/>
    </xf>
    <xf numFmtId="0" fontId="61" fillId="0" borderId="0">
      <alignment vertical="center" wrapText="1"/>
    </xf>
    <xf numFmtId="49" fontId="48" fillId="0" borderId="0" applyFill="0" applyBorder="0" applyProtection="0"/>
    <xf numFmtId="49" fontId="48" fillId="0" borderId="0" applyFill="0" applyBorder="0" applyProtection="0"/>
    <xf numFmtId="0" fontId="48" fillId="0" borderId="0" applyFill="0" applyBorder="0" applyProtection="0"/>
    <xf numFmtId="0" fontId="48" fillId="0" borderId="0" applyFill="0" applyBorder="0" applyProtection="0"/>
    <xf numFmtId="186" fontId="48" fillId="0" borderId="0" applyFill="0" applyBorder="0" applyProtection="0"/>
    <xf numFmtId="186" fontId="48" fillId="0" borderId="0" applyFill="0" applyBorder="0" applyProtection="0"/>
    <xf numFmtId="187" fontId="48" fillId="0" borderId="0" applyFill="0" applyBorder="0" applyProtection="0"/>
    <xf numFmtId="187" fontId="48" fillId="0" borderId="0" applyFill="0" applyBorder="0" applyProtection="0"/>
    <xf numFmtId="188" fontId="11" fillId="0" borderId="0" applyFont="0" applyFill="0" applyBorder="0" applyAlignment="0" applyProtection="0">
      <alignment horizontal="right"/>
    </xf>
    <xf numFmtId="0" fontId="77" fillId="0" borderId="39" applyNumberFormat="0" applyFill="0" applyAlignment="0" applyProtection="0"/>
    <xf numFmtId="0" fontId="78" fillId="0" borderId="3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14" fontId="37" fillId="0" borderId="0" applyFont="0" applyFill="0" applyBorder="0" applyAlignment="0" applyProtection="0"/>
    <xf numFmtId="16" fontId="37" fillId="0" borderId="0" applyFont="0" applyFill="0" applyBorder="0" applyAlignment="0" applyProtection="0"/>
    <xf numFmtId="0" fontId="81" fillId="0" borderId="40"/>
    <xf numFmtId="0" fontId="82" fillId="8" borderId="0" applyNumberFormat="0" applyBorder="0" applyAlignment="0" applyProtection="0"/>
    <xf numFmtId="0" fontId="83" fillId="52" borderId="0" applyNumberFormat="0" applyBorder="0" applyAlignment="0" applyProtection="0"/>
    <xf numFmtId="0" fontId="11" fillId="53" borderId="13" applyNumberFormat="0" applyFont="0" applyBorder="0" applyAlignment="0">
      <alignment horizontal="right"/>
    </xf>
    <xf numFmtId="189" fontId="8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11"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38"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88"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90"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92" fillId="0" borderId="0"/>
    <xf numFmtId="0" fontId="11" fillId="0" borderId="0"/>
    <xf numFmtId="0" fontId="11" fillId="0" borderId="0"/>
    <xf numFmtId="0" fontId="11" fillId="0" borderId="0"/>
    <xf numFmtId="0" fontId="11" fillId="0" borderId="0"/>
    <xf numFmtId="0" fontId="11" fillId="0" borderId="0"/>
    <xf numFmtId="0" fontId="11" fillId="0" borderId="0"/>
    <xf numFmtId="0" fontId="93" fillId="0" borderId="0"/>
    <xf numFmtId="0" fontId="93" fillId="0" borderId="0"/>
    <xf numFmtId="0" fontId="11" fillId="0" borderId="0"/>
    <xf numFmtId="0" fontId="11" fillId="0" borderId="0"/>
    <xf numFmtId="0" fontId="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8"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11" fillId="54" borderId="41"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2" fillId="9" borderId="27" applyNumberFormat="0" applyFont="0" applyAlignment="0" applyProtection="0"/>
    <xf numFmtId="0" fontId="32" fillId="30" borderId="26" applyNumberFormat="0" applyAlignment="0" applyProtection="0"/>
    <xf numFmtId="0" fontId="94" fillId="30" borderId="42" applyNumberFormat="0" applyAlignment="0" applyProtection="0"/>
    <xf numFmtId="190" fontId="11" fillId="0" borderId="0" applyFont="0" applyFill="0" applyBorder="0" applyAlignment="0" applyProtection="0">
      <alignment horizontal="right"/>
    </xf>
    <xf numFmtId="9" fontId="43" fillId="0" borderId="0">
      <alignment horizontal="right"/>
    </xf>
    <xf numFmtId="164" fontId="43" fillId="0" borderId="0">
      <alignment horizontal="right"/>
    </xf>
    <xf numFmtId="164" fontId="11" fillId="0" borderId="0">
      <alignment horizontal="right"/>
    </xf>
    <xf numFmtId="10" fontId="43" fillId="0" borderId="0">
      <alignment horizontal="right"/>
    </xf>
    <xf numFmtId="10"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4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1" fillId="0" borderId="0" applyFont="0" applyFill="0" applyBorder="0" applyAlignment="0" applyProtection="0"/>
    <xf numFmtId="164" fontId="95" fillId="47" borderId="0">
      <alignment horizontal="left"/>
    </xf>
    <xf numFmtId="10" fontId="11" fillId="0" borderId="0"/>
    <xf numFmtId="10" fontId="95" fillId="0" borderId="0" applyFill="0" applyBorder="0" applyAlignment="0" applyProtection="0"/>
    <xf numFmtId="38" fontId="11" fillId="55" borderId="0" applyProtection="0">
      <alignment horizontal="left"/>
    </xf>
    <xf numFmtId="0" fontId="11" fillId="55" borderId="0" applyProtection="0">
      <alignment horizontal="left"/>
    </xf>
    <xf numFmtId="38" fontId="11" fillId="56" borderId="0">
      <alignment horizontal="left"/>
    </xf>
    <xf numFmtId="0" fontId="11" fillId="56" borderId="0">
      <alignment horizontal="left"/>
    </xf>
    <xf numFmtId="3" fontId="43" fillId="57" borderId="0">
      <alignment horizontal="left"/>
    </xf>
    <xf numFmtId="38" fontId="40" fillId="0" borderId="0">
      <alignment horizontal="left"/>
    </xf>
    <xf numFmtId="0" fontId="40" fillId="0" borderId="0">
      <alignment horizontal="left"/>
    </xf>
    <xf numFmtId="38" fontId="11" fillId="56" borderId="0">
      <alignment horizontal="right"/>
    </xf>
    <xf numFmtId="0" fontId="11" fillId="56" borderId="0">
      <alignment horizontal="right"/>
    </xf>
    <xf numFmtId="2" fontId="11" fillId="57" borderId="0"/>
    <xf numFmtId="191" fontId="96" fillId="0" borderId="0" applyNumberFormat="0" applyFill="0" applyBorder="0" applyAlignment="0" applyProtection="0">
      <alignment horizontal="left"/>
    </xf>
    <xf numFmtId="38" fontId="11" fillId="0" borderId="0">
      <alignment horizontal="right"/>
    </xf>
    <xf numFmtId="0" fontId="11" fillId="0" borderId="0">
      <alignment horizontal="right"/>
    </xf>
    <xf numFmtId="192" fontId="11" fillId="0" borderId="0"/>
    <xf numFmtId="0" fontId="44" fillId="0" borderId="0" applyNumberFormat="0" applyBorder="0" applyAlignment="0"/>
    <xf numFmtId="0" fontId="97" fillId="0" borderId="0" applyNumberFormat="0" applyBorder="0" applyAlignment="0"/>
    <xf numFmtId="0" fontId="44" fillId="0" borderId="0" applyNumberFormat="0" applyBorder="0" applyAlignment="0"/>
    <xf numFmtId="0" fontId="98" fillId="0" borderId="0" applyNumberFormat="0" applyBorder="0" applyAlignment="0"/>
    <xf numFmtId="0" fontId="99" fillId="30" borderId="0" applyNumberFormat="0" applyBorder="0" applyAlignment="0"/>
    <xf numFmtId="0" fontId="99" fillId="0" borderId="0" applyNumberFormat="0" applyBorder="0" applyAlignment="0"/>
    <xf numFmtId="0" fontId="81" fillId="0" borderId="0"/>
    <xf numFmtId="0" fontId="100" fillId="0" borderId="0">
      <alignment horizontal="center"/>
    </xf>
    <xf numFmtId="40" fontId="101" fillId="0" borderId="0" applyBorder="0">
      <alignment horizontal="right"/>
    </xf>
    <xf numFmtId="0" fontId="101" fillId="0" borderId="0" applyBorder="0">
      <alignment horizontal="right"/>
    </xf>
    <xf numFmtId="0" fontId="102" fillId="0" borderId="0" applyFont="0" applyFill="0" applyBorder="0" applyAlignment="0"/>
    <xf numFmtId="0" fontId="37" fillId="0" borderId="0" applyNumberFormat="0" applyFont="0" applyFill="0" applyBorder="0" applyProtection="0">
      <alignment horizontal="left" vertical="top" wrapText="1"/>
    </xf>
    <xf numFmtId="0" fontId="103" fillId="0" borderId="11" applyNumberFormat="0" applyFill="0" applyBorder="0" applyProtection="0">
      <alignment vertical="top" textRotation="90"/>
    </xf>
    <xf numFmtId="0" fontId="104" fillId="0" borderId="0" applyNumberFormat="0" applyFill="0" applyBorder="0" applyAlignment="0" applyProtection="0"/>
    <xf numFmtId="0" fontId="103" fillId="0" borderId="11" applyNumberFormat="0" applyFill="0" applyBorder="0" applyProtection="0">
      <alignment wrapText="1"/>
    </xf>
    <xf numFmtId="0" fontId="105" fillId="0" borderId="0">
      <alignment horizontal="centerContinuous"/>
    </xf>
    <xf numFmtId="0" fontId="106" fillId="0" borderId="0" applyNumberFormat="0" applyFill="0" applyBorder="0" applyAlignment="0" applyProtection="0"/>
    <xf numFmtId="0" fontId="105" fillId="0" borderId="0">
      <alignment horizontal="centerContinuous"/>
    </xf>
    <xf numFmtId="0" fontId="105" fillId="0" borderId="0">
      <alignment horizontal="centerContinuous"/>
    </xf>
    <xf numFmtId="0" fontId="105" fillId="0" borderId="0">
      <alignment horizontal="centerContinuous"/>
    </xf>
    <xf numFmtId="0" fontId="26" fillId="0" borderId="0" applyNumberFormat="0" applyFill="0" applyBorder="0" applyAlignment="0" applyProtection="0"/>
    <xf numFmtId="0" fontId="105" fillId="0" borderId="0">
      <alignment horizontal="centerContinuous"/>
    </xf>
    <xf numFmtId="0" fontId="26" fillId="0" borderId="0" applyNumberFormat="0" applyFill="0" applyBorder="0" applyAlignment="0" applyProtection="0"/>
    <xf numFmtId="0" fontId="105" fillId="0" borderId="0">
      <alignment horizontal="centerContinuous"/>
    </xf>
    <xf numFmtId="0" fontId="11" fillId="0" borderId="38" applyNumberFormat="0" applyFont="0" applyFill="0" applyBorder="0" applyProtection="0">
      <alignment horizontal="center" vertical="center" wrapText="1"/>
    </xf>
    <xf numFmtId="0" fontId="9" fillId="0" borderId="43" applyNumberFormat="0" applyFill="0" applyAlignment="0" applyProtection="0"/>
    <xf numFmtId="0" fontId="53" fillId="0" borderId="44" applyNumberFormat="0" applyFont="0" applyFill="0" applyAlignment="0" applyProtection="0"/>
    <xf numFmtId="0" fontId="107" fillId="0" borderId="43" applyNumberFormat="0" applyFill="0" applyAlignment="0" applyProtection="0"/>
    <xf numFmtId="0" fontId="53" fillId="0" borderId="44" applyNumberFormat="0" applyFont="0" applyFill="0" applyAlignment="0" applyProtection="0"/>
    <xf numFmtId="0" fontId="53" fillId="0" borderId="44" applyNumberFormat="0" applyFont="0" applyFill="0" applyAlignment="0" applyProtection="0"/>
    <xf numFmtId="0" fontId="53" fillId="0" borderId="44" applyNumberFormat="0" applyFont="0" applyFill="0" applyAlignment="0" applyProtection="0"/>
    <xf numFmtId="0" fontId="9" fillId="0" borderId="28" applyNumberFormat="0" applyFill="0" applyAlignment="0" applyProtection="0"/>
    <xf numFmtId="0" fontId="53" fillId="0" borderId="44" applyNumberFormat="0" applyFont="0" applyFill="0" applyAlignment="0" applyProtection="0"/>
    <xf numFmtId="0" fontId="9" fillId="0" borderId="28" applyNumberFormat="0" applyFill="0" applyAlignment="0" applyProtection="0"/>
    <xf numFmtId="0" fontId="53" fillId="0" borderId="44" applyNumberFormat="0" applyFont="0" applyFill="0" applyAlignment="0" applyProtection="0"/>
    <xf numFmtId="38" fontId="11" fillId="0" borderId="0">
      <alignment horizontal="right" textRotation="90"/>
    </xf>
    <xf numFmtId="0" fontId="11" fillId="0" borderId="0">
      <alignment horizontal="right" textRotation="90"/>
    </xf>
    <xf numFmtId="169" fontId="61" fillId="48" borderId="45" applyBorder="0">
      <alignment horizontal="right"/>
    </xf>
    <xf numFmtId="0" fontId="108" fillId="0" borderId="0" applyNumberFormat="0" applyFill="0" applyBorder="0" applyAlignment="0" applyProtection="0"/>
    <xf numFmtId="1" fontId="44" fillId="47" borderId="0">
      <alignment horizontal="left"/>
    </xf>
    <xf numFmtId="1" fontId="95" fillId="47" borderId="0">
      <alignment horizontal="right"/>
    </xf>
    <xf numFmtId="1" fontId="11" fillId="47" borderId="0">
      <alignment horizontal="left"/>
    </xf>
    <xf numFmtId="3" fontId="43" fillId="58" borderId="0">
      <alignment horizontal="right"/>
    </xf>
    <xf numFmtId="0" fontId="16" fillId="0" borderId="0" applyNumberFormat="0" applyFill="0" applyBorder="0" applyAlignment="0" applyProtection="0"/>
  </cellStyleXfs>
  <cellXfs count="333">
    <xf numFmtId="0" fontId="0" fillId="0" borderId="0" xfId="0"/>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Fill="1" applyBorder="1" applyAlignment="1">
      <alignment horizontal="center" vertical="center" wrapText="1"/>
    </xf>
    <xf numFmtId="3" fontId="7" fillId="0" borderId="10" xfId="0" applyNumberFormat="1" applyFont="1" applyBorder="1"/>
    <xf numFmtId="0" fontId="9" fillId="0" borderId="0" xfId="0" applyFont="1" applyBorder="1"/>
    <xf numFmtId="0" fontId="9" fillId="0" borderId="10" xfId="0" applyFont="1" applyBorder="1"/>
    <xf numFmtId="164" fontId="7" fillId="0" borderId="10" xfId="1" applyNumberFormat="1" applyFont="1" applyBorder="1"/>
    <xf numFmtId="3" fontId="7" fillId="0" borderId="10" xfId="0" applyNumberFormat="1" applyFont="1" applyBorder="1" applyAlignment="1">
      <alignment horizontal="center"/>
    </xf>
    <xf numFmtId="3" fontId="7" fillId="0" borderId="0" xfId="0" applyNumberFormat="1" applyFont="1" applyBorder="1"/>
    <xf numFmtId="164" fontId="7" fillId="0" borderId="8" xfId="1" applyNumberFormat="1" applyFont="1" applyBorder="1"/>
    <xf numFmtId="3" fontId="7" fillId="0" borderId="9"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8" fillId="0" borderId="17" xfId="0" applyNumberFormat="1" applyFont="1" applyBorder="1" applyAlignment="1">
      <alignment horizontal="center" vertical="center"/>
    </xf>
    <xf numFmtId="0" fontId="12" fillId="0" borderId="14" xfId="2" applyFont="1" applyBorder="1" applyAlignment="1">
      <alignment horizontal="center" vertical="center" wrapText="1"/>
    </xf>
    <xf numFmtId="0" fontId="11" fillId="0" borderId="0" xfId="2"/>
    <xf numFmtId="0" fontId="11" fillId="0" borderId="0" xfId="2" applyBorder="1"/>
    <xf numFmtId="0" fontId="4" fillId="0" borderId="16" xfId="0" applyFont="1" applyBorder="1" applyAlignment="1">
      <alignment horizontal="left" vertical="center"/>
    </xf>
    <xf numFmtId="0" fontId="5" fillId="0" borderId="16" xfId="0" applyFont="1" applyBorder="1"/>
    <xf numFmtId="0" fontId="5" fillId="0" borderId="0" xfId="0" applyFont="1"/>
    <xf numFmtId="3" fontId="5" fillId="0" borderId="0" xfId="0" applyNumberFormat="1" applyFont="1" applyAlignment="1">
      <alignment horizontal="center" vertical="top"/>
    </xf>
    <xf numFmtId="0" fontId="5" fillId="0"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3" borderId="0" xfId="0" applyFill="1" applyBorder="1"/>
    <xf numFmtId="164" fontId="8" fillId="3" borderId="10" xfId="1" applyNumberFormat="1" applyFont="1" applyFill="1" applyBorder="1"/>
    <xf numFmtId="3" fontId="8" fillId="3" borderId="10" xfId="0" applyNumberFormat="1" applyFont="1" applyFill="1" applyBorder="1" applyAlignment="1">
      <alignment horizontal="center"/>
    </xf>
    <xf numFmtId="0" fontId="12" fillId="0" borderId="8" xfId="0" applyFont="1" applyBorder="1" applyAlignment="1">
      <alignment horizontal="center" vertical="center" wrapText="1"/>
    </xf>
    <xf numFmtId="0" fontId="5" fillId="0" borderId="20" xfId="0" applyFont="1" applyFill="1" applyBorder="1" applyAlignment="1">
      <alignment horizontal="center" vertical="center" wrapText="1" shrinkToFit="1"/>
    </xf>
    <xf numFmtId="0" fontId="0" fillId="0" borderId="0" xfId="0" applyBorder="1"/>
    <xf numFmtId="3" fontId="8" fillId="3" borderId="0" xfId="0" applyNumberFormat="1" applyFont="1" applyFill="1" applyBorder="1" applyAlignment="1">
      <alignment horizontal="left" indent="2"/>
    </xf>
    <xf numFmtId="3" fontId="10" fillId="3" borderId="0" xfId="0" applyNumberFormat="1" applyFont="1" applyFill="1" applyBorder="1" applyAlignment="1">
      <alignment horizontal="left" indent="2"/>
    </xf>
    <xf numFmtId="0" fontId="0" fillId="0" borderId="0" xfId="0" applyAlignment="1">
      <alignment vertical="center"/>
    </xf>
    <xf numFmtId="3" fontId="7" fillId="3" borderId="0" xfId="0" applyNumberFormat="1" applyFont="1" applyFill="1" applyBorder="1" applyAlignment="1">
      <alignment horizontal="left" vertical="center"/>
    </xf>
    <xf numFmtId="0" fontId="0" fillId="3" borderId="0" xfId="0" applyFill="1" applyBorder="1" applyAlignment="1">
      <alignment vertical="center"/>
    </xf>
    <xf numFmtId="164" fontId="7" fillId="3" borderId="10" xfId="1" applyNumberFormat="1" applyFont="1" applyFill="1" applyBorder="1" applyAlignment="1">
      <alignment vertical="center"/>
    </xf>
    <xf numFmtId="3" fontId="7" fillId="3" borderId="10" xfId="0" applyNumberFormat="1"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3" fontId="7" fillId="0" borderId="14" xfId="0" applyNumberFormat="1" applyFont="1" applyBorder="1" applyAlignment="1">
      <alignment vertical="center"/>
    </xf>
    <xf numFmtId="3" fontId="7" fillId="0" borderId="18" xfId="0" applyNumberFormat="1" applyFont="1" applyBorder="1" applyAlignment="1">
      <alignment vertical="center"/>
    </xf>
    <xf numFmtId="3" fontId="7" fillId="0" borderId="12" xfId="0" applyNumberFormat="1" applyFont="1" applyBorder="1" applyAlignment="1">
      <alignment vertical="center"/>
    </xf>
    <xf numFmtId="164" fontId="7" fillId="0" borderId="12" xfId="1" applyNumberFormat="1" applyFont="1" applyBorder="1" applyAlignment="1">
      <alignment vertical="center"/>
    </xf>
    <xf numFmtId="3" fontId="8" fillId="0" borderId="13"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7" fillId="0" borderId="12" xfId="0" applyNumberFormat="1" applyFont="1" applyBorder="1" applyAlignment="1">
      <alignment horizontal="center" vertical="center"/>
    </xf>
    <xf numFmtId="0" fontId="7" fillId="0" borderId="12" xfId="0" applyFont="1" applyBorder="1" applyAlignment="1">
      <alignment vertical="center"/>
    </xf>
    <xf numFmtId="0" fontId="7" fillId="0" borderId="14" xfId="0" applyFont="1" applyBorder="1" applyAlignment="1">
      <alignment vertical="center"/>
    </xf>
    <xf numFmtId="164" fontId="7" fillId="0" borderId="19" xfId="1" applyNumberFormat="1" applyFont="1" applyBorder="1" applyAlignment="1">
      <alignment vertical="center"/>
    </xf>
    <xf numFmtId="164" fontId="7" fillId="0" borderId="13" xfId="1" applyNumberFormat="1" applyFont="1" applyBorder="1"/>
    <xf numFmtId="164" fontId="7" fillId="0" borderId="13" xfId="1" applyNumberFormat="1" applyFont="1" applyBorder="1" applyAlignment="1">
      <alignment horizontal="center"/>
    </xf>
    <xf numFmtId="0" fontId="5" fillId="0" borderId="0" xfId="0" applyFont="1" applyBorder="1" applyAlignment="1">
      <alignment horizontal="center" vertical="top"/>
    </xf>
    <xf numFmtId="0" fontId="7" fillId="0" borderId="19" xfId="0" applyFont="1" applyBorder="1" applyAlignment="1">
      <alignment vertical="center"/>
    </xf>
    <xf numFmtId="0" fontId="21" fillId="3" borderId="13" xfId="0" applyFont="1" applyFill="1" applyBorder="1" applyAlignment="1">
      <alignment horizontal="center" vertical="center"/>
    </xf>
    <xf numFmtId="1" fontId="7" fillId="0" borderId="12" xfId="1" applyNumberFormat="1" applyFont="1" applyBorder="1" applyAlignment="1">
      <alignment horizontal="center" vertical="center"/>
    </xf>
    <xf numFmtId="1" fontId="8" fillId="3" borderId="10" xfId="1" applyNumberFormat="1" applyFont="1" applyFill="1" applyBorder="1" applyAlignment="1">
      <alignment horizontal="center"/>
    </xf>
    <xf numFmtId="1" fontId="7" fillId="3" borderId="10" xfId="1" applyNumberFormat="1" applyFont="1" applyFill="1" applyBorder="1" applyAlignment="1">
      <alignment horizontal="center" vertical="center"/>
    </xf>
    <xf numFmtId="0" fontId="12" fillId="0" borderId="0" xfId="2" applyFont="1" applyBorder="1" applyAlignment="1">
      <alignment horizontal="center" vertical="top" wrapText="1"/>
    </xf>
    <xf numFmtId="0" fontId="5" fillId="0" borderId="8" xfId="0" applyFont="1" applyBorder="1" applyAlignment="1">
      <alignment horizontal="center" vertical="center" wrapText="1"/>
    </xf>
    <xf numFmtId="3" fontId="7" fillId="4" borderId="0" xfId="0" applyNumberFormat="1" applyFont="1" applyFill="1" applyBorder="1" applyAlignment="1">
      <alignment vertical="center"/>
    </xf>
    <xf numFmtId="0" fontId="0" fillId="4" borderId="0" xfId="0" applyFill="1" applyBorder="1" applyAlignment="1">
      <alignment vertical="center"/>
    </xf>
    <xf numFmtId="164" fontId="7" fillId="4" borderId="10" xfId="1" applyNumberFormat="1" applyFont="1" applyFill="1" applyBorder="1" applyAlignment="1">
      <alignment vertical="center"/>
    </xf>
    <xf numFmtId="1" fontId="7" fillId="4" borderId="10" xfId="1" applyNumberFormat="1" applyFont="1" applyFill="1" applyBorder="1" applyAlignment="1">
      <alignment horizontal="center" vertical="center"/>
    </xf>
    <xf numFmtId="3" fontId="7" fillId="4" borderId="10" xfId="0" applyNumberFormat="1" applyFont="1" applyFill="1" applyBorder="1" applyAlignment="1">
      <alignment horizontal="center" vertical="center"/>
    </xf>
    <xf numFmtId="3" fontId="8" fillId="4" borderId="0" xfId="0" applyNumberFormat="1" applyFont="1" applyFill="1" applyBorder="1" applyAlignment="1">
      <alignment horizontal="left" indent="1"/>
    </xf>
    <xf numFmtId="0" fontId="0" fillId="4" borderId="0" xfId="0" applyFill="1" applyBorder="1"/>
    <xf numFmtId="164" fontId="8" fillId="4" borderId="10" xfId="1" applyNumberFormat="1" applyFont="1" applyFill="1" applyBorder="1"/>
    <xf numFmtId="1" fontId="8" fillId="4" borderId="10" xfId="1" applyNumberFormat="1" applyFont="1" applyFill="1" applyBorder="1" applyAlignment="1">
      <alignment horizontal="center"/>
    </xf>
    <xf numFmtId="3" fontId="8" fillId="4" borderId="10" xfId="0" applyNumberFormat="1" applyFont="1" applyFill="1" applyBorder="1" applyAlignment="1">
      <alignment horizont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3" xfId="0" applyFont="1" applyFill="1" applyBorder="1" applyAlignment="1">
      <alignment horizontal="center"/>
    </xf>
    <xf numFmtId="3" fontId="7" fillId="5" borderId="0" xfId="0" applyNumberFormat="1" applyFont="1" applyFill="1" applyBorder="1" applyAlignment="1">
      <alignment vertical="center"/>
    </xf>
    <xf numFmtId="0" fontId="19" fillId="5" borderId="0" xfId="0" applyFont="1" applyFill="1" applyBorder="1" applyAlignment="1">
      <alignment vertical="center"/>
    </xf>
    <xf numFmtId="164" fontId="7" fillId="5" borderId="10" xfId="1" applyNumberFormat="1" applyFont="1" applyFill="1" applyBorder="1" applyAlignment="1">
      <alignment vertical="center"/>
    </xf>
    <xf numFmtId="1" fontId="7" fillId="5" borderId="10" xfId="1" applyNumberFormat="1" applyFont="1" applyFill="1" applyBorder="1" applyAlignment="1">
      <alignment horizontal="center" vertical="center"/>
    </xf>
    <xf numFmtId="3" fontId="7" fillId="5" borderId="10" xfId="0" applyNumberFormat="1" applyFont="1" applyFill="1" applyBorder="1" applyAlignment="1">
      <alignment horizontal="center" vertical="center"/>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7" fillId="3" borderId="10" xfId="0" applyFont="1" applyFill="1" applyBorder="1" applyAlignment="1">
      <alignment horizontal="center"/>
    </xf>
    <xf numFmtId="0" fontId="7" fillId="3" borderId="11" xfId="0" applyFont="1" applyFill="1" applyBorder="1" applyAlignment="1">
      <alignment horizontal="center"/>
    </xf>
    <xf numFmtId="0" fontId="7" fillId="3" borderId="13" xfId="0" applyFont="1" applyFill="1" applyBorder="1" applyAlignment="1">
      <alignment horizontal="center"/>
    </xf>
    <xf numFmtId="0" fontId="7" fillId="3" borderId="0" xfId="0" applyFont="1" applyFill="1" applyBorder="1" applyAlignment="1">
      <alignment horizontal="center"/>
    </xf>
    <xf numFmtId="3" fontId="7" fillId="6" borderId="0" xfId="0" applyNumberFormat="1" applyFont="1" applyFill="1" applyBorder="1" applyAlignment="1">
      <alignment horizontal="left" indent="1"/>
    </xf>
    <xf numFmtId="0" fontId="0" fillId="6" borderId="0" xfId="0" applyFill="1" applyBorder="1"/>
    <xf numFmtId="164" fontId="7" fillId="6" borderId="10" xfId="1" applyNumberFormat="1" applyFont="1" applyFill="1" applyBorder="1"/>
    <xf numFmtId="1" fontId="7" fillId="6" borderId="10" xfId="1" applyNumberFormat="1" applyFont="1" applyFill="1" applyBorder="1" applyAlignment="1">
      <alignment horizontal="center"/>
    </xf>
    <xf numFmtId="3" fontId="7" fillId="6" borderId="10" xfId="0" applyNumberFormat="1"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7" fillId="6" borderId="13" xfId="0" applyFont="1" applyFill="1" applyBorder="1" applyAlignment="1">
      <alignment horizontal="center"/>
    </xf>
    <xf numFmtId="3" fontId="8" fillId="6" borderId="0" xfId="0" applyNumberFormat="1" applyFont="1" applyFill="1" applyBorder="1" applyAlignment="1">
      <alignment horizontal="left" indent="2"/>
    </xf>
    <xf numFmtId="164" fontId="8" fillId="6" borderId="10" xfId="1" applyNumberFormat="1" applyFont="1" applyFill="1" applyBorder="1"/>
    <xf numFmtId="1" fontId="8" fillId="6" borderId="10" xfId="1" applyNumberFormat="1" applyFont="1" applyFill="1" applyBorder="1" applyAlignment="1">
      <alignment horizontal="center"/>
    </xf>
    <xf numFmtId="3" fontId="8" fillId="6" borderId="10" xfId="0" applyNumberFormat="1" applyFont="1" applyFill="1" applyBorder="1" applyAlignment="1">
      <alignment horizontal="center"/>
    </xf>
    <xf numFmtId="0" fontId="7" fillId="6" borderId="13" xfId="0" applyFont="1" applyFill="1" applyBorder="1" applyAlignment="1"/>
    <xf numFmtId="0" fontId="7" fillId="6" borderId="0" xfId="0" applyFont="1" applyFill="1" applyBorder="1" applyAlignment="1"/>
    <xf numFmtId="3" fontId="7" fillId="7" borderId="0" xfId="0" applyNumberFormat="1" applyFont="1" applyFill="1" applyBorder="1" applyAlignment="1">
      <alignment vertical="center"/>
    </xf>
    <xf numFmtId="0" fontId="19" fillId="7" borderId="0" xfId="0" applyFont="1" applyFill="1" applyAlignment="1">
      <alignment vertical="center"/>
    </xf>
    <xf numFmtId="164" fontId="7" fillId="7" borderId="10" xfId="1" applyNumberFormat="1" applyFont="1" applyFill="1" applyBorder="1" applyAlignment="1">
      <alignment vertical="center"/>
    </xf>
    <xf numFmtId="1" fontId="7" fillId="7" borderId="10" xfId="1" applyNumberFormat="1" applyFont="1" applyFill="1" applyBorder="1" applyAlignment="1">
      <alignment horizontal="center" vertical="center"/>
    </xf>
    <xf numFmtId="3" fontId="7" fillId="7" borderId="10" xfId="0" applyNumberFormat="1" applyFont="1" applyFill="1" applyBorder="1" applyAlignment="1">
      <alignment horizontal="center" vertical="center"/>
    </xf>
    <xf numFmtId="0" fontId="7" fillId="7" borderId="10"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3" xfId="0" applyFont="1" applyFill="1" applyBorder="1" applyAlignment="1">
      <alignment horizontal="center" vertical="center"/>
    </xf>
    <xf numFmtId="3" fontId="8" fillId="7" borderId="0" xfId="0" applyNumberFormat="1" applyFont="1" applyFill="1" applyBorder="1" applyAlignment="1">
      <alignment horizontal="left" indent="1"/>
    </xf>
    <xf numFmtId="0" fontId="0" fillId="7" borderId="0" xfId="0" applyFill="1"/>
    <xf numFmtId="164" fontId="8" fillId="7" borderId="10" xfId="1" applyNumberFormat="1" applyFont="1" applyFill="1" applyBorder="1"/>
    <xf numFmtId="1" fontId="8" fillId="7" borderId="10" xfId="1" applyNumberFormat="1" applyFont="1" applyFill="1" applyBorder="1" applyAlignment="1">
      <alignment horizontal="center"/>
    </xf>
    <xf numFmtId="3" fontId="8" fillId="7" borderId="10" xfId="0" applyNumberFormat="1" applyFont="1" applyFill="1" applyBorder="1" applyAlignment="1">
      <alignment horizontal="center"/>
    </xf>
    <xf numFmtId="0" fontId="7" fillId="7" borderId="10" xfId="0" applyFont="1" applyFill="1" applyBorder="1" applyAlignment="1">
      <alignment horizontal="center"/>
    </xf>
    <xf numFmtId="0" fontId="7" fillId="7" borderId="0" xfId="0" applyFont="1" applyFill="1" applyBorder="1" applyAlignment="1">
      <alignment horizontal="center"/>
    </xf>
    <xf numFmtId="0" fontId="7" fillId="7" borderId="13" xfId="0" applyFont="1" applyFill="1" applyBorder="1" applyAlignment="1">
      <alignment horizontal="center"/>
    </xf>
    <xf numFmtId="0" fontId="0" fillId="7" borderId="0" xfId="0" applyFill="1" applyBorder="1"/>
    <xf numFmtId="3" fontId="8" fillId="0" borderId="17" xfId="0" applyNumberFormat="1" applyFont="1" applyBorder="1" applyAlignment="1">
      <alignment horizontal="center" vertical="center"/>
    </xf>
    <xf numFmtId="3" fontId="8" fillId="0" borderId="16" xfId="0" applyNumberFormat="1" applyFont="1" applyBorder="1" applyAlignment="1">
      <alignment horizontal="center" vertical="center"/>
    </xf>
    <xf numFmtId="0" fontId="5" fillId="0" borderId="8"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5" fillId="0" borderId="8" xfId="0" applyFont="1" applyBorder="1" applyAlignment="1">
      <alignment horizontal="center" vertical="center" wrapText="1"/>
    </xf>
    <xf numFmtId="165" fontId="7" fillId="4" borderId="10" xfId="12" applyNumberFormat="1" applyFont="1" applyFill="1" applyBorder="1" applyAlignment="1">
      <alignment vertical="center"/>
    </xf>
    <xf numFmtId="165" fontId="8" fillId="4" borderId="10" xfId="12" applyNumberFormat="1" applyFont="1" applyFill="1" applyBorder="1"/>
    <xf numFmtId="165" fontId="7" fillId="5" borderId="10" xfId="12" applyNumberFormat="1" applyFont="1" applyFill="1" applyBorder="1" applyAlignment="1">
      <alignment vertical="center"/>
    </xf>
    <xf numFmtId="165" fontId="7" fillId="3" borderId="10" xfId="12" applyNumberFormat="1" applyFont="1" applyFill="1" applyBorder="1" applyAlignment="1">
      <alignment vertical="center"/>
    </xf>
    <xf numFmtId="165" fontId="8" fillId="3" borderId="10" xfId="12" applyNumberFormat="1" applyFont="1" applyFill="1" applyBorder="1"/>
    <xf numFmtId="165" fontId="7" fillId="6" borderId="10" xfId="12" applyNumberFormat="1" applyFont="1" applyFill="1" applyBorder="1"/>
    <xf numFmtId="165" fontId="8" fillId="6" borderId="10" xfId="12" applyNumberFormat="1" applyFont="1" applyFill="1" applyBorder="1"/>
    <xf numFmtId="165" fontId="7" fillId="7" borderId="10" xfId="12" applyNumberFormat="1" applyFont="1" applyFill="1" applyBorder="1" applyAlignment="1">
      <alignment vertical="center"/>
    </xf>
    <xf numFmtId="165" fontId="8" fillId="7" borderId="10" xfId="12" applyNumberFormat="1" applyFont="1" applyFill="1" applyBorder="1"/>
    <xf numFmtId="0" fontId="7" fillId="6" borderId="0" xfId="0" applyFont="1" applyFill="1" applyBorder="1" applyAlignment="1">
      <alignment horizontal="center"/>
    </xf>
    <xf numFmtId="0" fontId="7" fillId="6" borderId="11" xfId="0" applyFont="1" applyFill="1" applyBorder="1" applyAlignment="1"/>
    <xf numFmtId="166" fontId="8" fillId="4" borderId="10" xfId="11" applyNumberFormat="1" applyFont="1" applyFill="1" applyBorder="1"/>
    <xf numFmtId="166" fontId="8" fillId="7" borderId="10" xfId="11" applyNumberFormat="1" applyFont="1" applyFill="1" applyBorder="1"/>
    <xf numFmtId="166" fontId="8" fillId="6" borderId="10" xfId="11" applyNumberFormat="1" applyFont="1" applyFill="1" applyBorder="1"/>
    <xf numFmtId="166" fontId="8" fillId="3" borderId="10" xfId="11" applyNumberFormat="1" applyFont="1" applyFill="1" applyBorder="1"/>
    <xf numFmtId="166" fontId="7" fillId="3" borderId="10" xfId="11" applyNumberFormat="1" applyFont="1" applyFill="1" applyBorder="1" applyAlignment="1">
      <alignment vertical="center"/>
    </xf>
    <xf numFmtId="0" fontId="5" fillId="0" borderId="11" xfId="0" applyFont="1" applyBorder="1" applyAlignment="1">
      <alignment horizontal="center" vertical="center" wrapText="1"/>
    </xf>
    <xf numFmtId="166" fontId="7" fillId="4" borderId="10" xfId="11" applyNumberFormat="1" applyFont="1" applyFill="1" applyBorder="1" applyAlignment="1">
      <alignment vertical="center"/>
    </xf>
    <xf numFmtId="166" fontId="8" fillId="4" borderId="10" xfId="11" applyNumberFormat="1" applyFont="1" applyFill="1" applyBorder="1" applyAlignment="1">
      <alignment horizontal="center"/>
    </xf>
    <xf numFmtId="166" fontId="34" fillId="5" borderId="10" xfId="11" applyNumberFormat="1" applyFont="1" applyFill="1" applyBorder="1" applyAlignment="1">
      <alignment vertical="center"/>
    </xf>
    <xf numFmtId="166" fontId="7" fillId="6" borderId="10" xfId="11" applyNumberFormat="1" applyFont="1" applyFill="1" applyBorder="1"/>
    <xf numFmtId="166" fontId="7" fillId="7" borderId="10" xfId="11" applyNumberFormat="1" applyFont="1" applyFill="1" applyBorder="1" applyAlignment="1">
      <alignment vertical="center"/>
    </xf>
    <xf numFmtId="166" fontId="8" fillId="3" borderId="10" xfId="11" applyNumberFormat="1" applyFont="1" applyFill="1" applyBorder="1" applyAlignment="1">
      <alignment horizontal="center"/>
    </xf>
    <xf numFmtId="166" fontId="8" fillId="6" borderId="10" xfId="11" applyNumberFormat="1" applyFont="1" applyFill="1" applyBorder="1" applyAlignment="1">
      <alignment horizontal="center"/>
    </xf>
    <xf numFmtId="166" fontId="8" fillId="7" borderId="10" xfId="11" applyNumberFormat="1" applyFont="1" applyFill="1" applyBorder="1" applyAlignment="1">
      <alignment horizontal="center"/>
    </xf>
    <xf numFmtId="3" fontId="5" fillId="0" borderId="0" xfId="0" applyNumberFormat="1" applyFont="1" applyBorder="1" applyAlignment="1">
      <alignment horizontal="center" vertical="top"/>
    </xf>
    <xf numFmtId="3" fontId="8" fillId="4" borderId="10" xfId="0" applyNumberFormat="1" applyFont="1" applyFill="1" applyBorder="1" applyAlignment="1">
      <alignment vertical="center"/>
    </xf>
    <xf numFmtId="3" fontId="7" fillId="4" borderId="10" xfId="0" applyNumberFormat="1" applyFont="1" applyFill="1" applyBorder="1" applyAlignment="1">
      <alignment vertical="center"/>
    </xf>
    <xf numFmtId="3" fontId="7" fillId="4" borderId="13" xfId="0" applyNumberFormat="1" applyFont="1" applyFill="1" applyBorder="1" applyAlignment="1">
      <alignment horizontal="center" vertical="center"/>
    </xf>
    <xf numFmtId="9" fontId="18" fillId="4" borderId="13" xfId="0" applyNumberFormat="1" applyFont="1" applyFill="1" applyBorder="1" applyAlignment="1">
      <alignment vertical="center"/>
    </xf>
    <xf numFmtId="3" fontId="8" fillId="4" borderId="10" xfId="0" applyNumberFormat="1" applyFont="1" applyFill="1" applyBorder="1" applyAlignment="1">
      <alignment horizontal="left" indent="1"/>
    </xf>
    <xf numFmtId="3" fontId="8" fillId="4" borderId="10" xfId="0" applyNumberFormat="1" applyFont="1" applyFill="1" applyBorder="1"/>
    <xf numFmtId="3" fontId="8" fillId="4" borderId="13" xfId="0" applyNumberFormat="1" applyFont="1" applyFill="1" applyBorder="1" applyAlignment="1">
      <alignment horizontal="center"/>
    </xf>
    <xf numFmtId="0" fontId="14" fillId="4" borderId="13" xfId="0" applyFont="1" applyFill="1" applyBorder="1"/>
    <xf numFmtId="9" fontId="14" fillId="4" borderId="13" xfId="0" applyNumberFormat="1" applyFont="1" applyFill="1" applyBorder="1"/>
    <xf numFmtId="0" fontId="14" fillId="4" borderId="0" xfId="0" applyFont="1" applyFill="1" applyBorder="1"/>
    <xf numFmtId="3" fontId="7" fillId="22" borderId="0" xfId="0" applyNumberFormat="1" applyFont="1" applyFill="1" applyBorder="1" applyAlignment="1">
      <alignment vertical="center"/>
    </xf>
    <xf numFmtId="0" fontId="19" fillId="22" borderId="0" xfId="0" applyFont="1" applyFill="1" applyBorder="1" applyAlignment="1">
      <alignment vertical="center"/>
    </xf>
    <xf numFmtId="3" fontId="7" fillId="22" borderId="10" xfId="0" applyNumberFormat="1" applyFont="1" applyFill="1" applyBorder="1" applyAlignment="1">
      <alignment horizontal="left" vertical="center"/>
    </xf>
    <xf numFmtId="3" fontId="7" fillId="22" borderId="10" xfId="0" applyNumberFormat="1" applyFont="1" applyFill="1" applyBorder="1" applyAlignment="1">
      <alignment vertical="center"/>
    </xf>
    <xf numFmtId="164" fontId="7" fillId="22" borderId="10" xfId="1" applyNumberFormat="1" applyFont="1" applyFill="1" applyBorder="1" applyAlignment="1">
      <alignment vertical="center"/>
    </xf>
    <xf numFmtId="3" fontId="7" fillId="22" borderId="13" xfId="0" applyNumberFormat="1" applyFont="1" applyFill="1" applyBorder="1" applyAlignment="1">
      <alignment horizontal="center" vertical="center"/>
    </xf>
    <xf numFmtId="1" fontId="7" fillId="22" borderId="10" xfId="1" applyNumberFormat="1" applyFont="1" applyFill="1" applyBorder="1" applyAlignment="1">
      <alignment horizontal="center" vertical="center"/>
    </xf>
    <xf numFmtId="3" fontId="7" fillId="22" borderId="10" xfId="0" applyNumberFormat="1" applyFont="1" applyFill="1" applyBorder="1" applyAlignment="1">
      <alignment horizontal="center" vertical="center"/>
    </xf>
    <xf numFmtId="0" fontId="20" fillId="22" borderId="10" xfId="0" applyFont="1" applyFill="1" applyBorder="1" applyAlignment="1">
      <alignment horizontal="center" vertical="center"/>
    </xf>
    <xf numFmtId="0" fontId="20" fillId="22" borderId="11" xfId="0" applyFont="1" applyFill="1" applyBorder="1" applyAlignment="1">
      <alignment horizontal="center" vertical="center"/>
    </xf>
    <xf numFmtId="0" fontId="21" fillId="22" borderId="10" xfId="0" applyFont="1" applyFill="1" applyBorder="1" applyAlignment="1">
      <alignment horizontal="center" vertical="center"/>
    </xf>
    <xf numFmtId="9" fontId="18" fillId="22" borderId="13" xfId="0" applyNumberFormat="1" applyFont="1" applyFill="1" applyBorder="1" applyAlignment="1">
      <alignment vertical="center"/>
    </xf>
    <xf numFmtId="3" fontId="7" fillId="23" borderId="0" xfId="0" applyNumberFormat="1" applyFont="1" applyFill="1" applyBorder="1" applyAlignment="1">
      <alignment horizontal="left" vertical="center"/>
    </xf>
    <xf numFmtId="0" fontId="0" fillId="23" borderId="0" xfId="0" applyFill="1" applyBorder="1" applyAlignment="1">
      <alignment vertical="center"/>
    </xf>
    <xf numFmtId="3" fontId="7" fillId="23" borderId="10" xfId="0" applyNumberFormat="1" applyFont="1" applyFill="1" applyBorder="1" applyAlignment="1">
      <alignment horizontal="left" vertical="center"/>
    </xf>
    <xf numFmtId="3" fontId="7" fillId="23" borderId="10" xfId="0" applyNumberFormat="1" applyFont="1" applyFill="1" applyBorder="1" applyAlignment="1">
      <alignment vertical="center"/>
    </xf>
    <xf numFmtId="164" fontId="7" fillId="23" borderId="10" xfId="1" applyNumberFormat="1" applyFont="1" applyFill="1" applyBorder="1" applyAlignment="1">
      <alignment vertical="center"/>
    </xf>
    <xf numFmtId="3" fontId="7" fillId="23" borderId="13" xfId="0" applyNumberFormat="1" applyFont="1" applyFill="1" applyBorder="1" applyAlignment="1">
      <alignment horizontal="center" vertical="center"/>
    </xf>
    <xf numFmtId="1" fontId="7" fillId="23" borderId="10" xfId="1" applyNumberFormat="1" applyFont="1" applyFill="1" applyBorder="1" applyAlignment="1">
      <alignment horizontal="center" vertical="center"/>
    </xf>
    <xf numFmtId="3" fontId="7" fillId="23" borderId="10" xfId="0" applyNumberFormat="1" applyFont="1" applyFill="1" applyBorder="1" applyAlignment="1">
      <alignment horizontal="center" vertical="center"/>
    </xf>
    <xf numFmtId="0" fontId="20" fillId="23" borderId="10" xfId="0" applyFont="1" applyFill="1" applyBorder="1" applyAlignment="1">
      <alignment horizontal="center" vertical="center"/>
    </xf>
    <xf numFmtId="0" fontId="20" fillId="23" borderId="11" xfId="0" applyFont="1" applyFill="1" applyBorder="1" applyAlignment="1">
      <alignment horizontal="center" vertical="center"/>
    </xf>
    <xf numFmtId="0" fontId="21" fillId="23" borderId="10" xfId="0" applyFont="1" applyFill="1" applyBorder="1" applyAlignment="1">
      <alignment horizontal="center" vertical="center"/>
    </xf>
    <xf numFmtId="9" fontId="18" fillId="23" borderId="13" xfId="0" applyNumberFormat="1" applyFont="1" applyFill="1" applyBorder="1" applyAlignment="1">
      <alignment vertical="center"/>
    </xf>
    <xf numFmtId="3" fontId="8" fillId="23" borderId="0" xfId="0" applyNumberFormat="1" applyFont="1" applyFill="1" applyBorder="1" applyAlignment="1">
      <alignment horizontal="left" indent="2"/>
    </xf>
    <xf numFmtId="0" fontId="0" fillId="23" borderId="0" xfId="0" applyFill="1" applyBorder="1"/>
    <xf numFmtId="3" fontId="8" fillId="23" borderId="10" xfId="0" applyNumberFormat="1" applyFont="1" applyFill="1" applyBorder="1" applyAlignment="1">
      <alignment horizontal="left" indent="1"/>
    </xf>
    <xf numFmtId="3" fontId="8" fillId="23" borderId="10" xfId="0" applyNumberFormat="1" applyFont="1" applyFill="1" applyBorder="1"/>
    <xf numFmtId="164" fontId="8" fillId="23" borderId="10" xfId="1" applyNumberFormat="1" applyFont="1" applyFill="1" applyBorder="1"/>
    <xf numFmtId="3" fontId="8" fillId="23" borderId="13" xfId="0" applyNumberFormat="1" applyFont="1" applyFill="1" applyBorder="1" applyAlignment="1">
      <alignment horizontal="center"/>
    </xf>
    <xf numFmtId="1" fontId="8" fillId="23" borderId="10" xfId="1" applyNumberFormat="1" applyFont="1" applyFill="1" applyBorder="1" applyAlignment="1">
      <alignment horizontal="center"/>
    </xf>
    <xf numFmtId="3" fontId="8" fillId="23" borderId="10" xfId="0" applyNumberFormat="1" applyFont="1" applyFill="1" applyBorder="1" applyAlignment="1">
      <alignment horizontal="center"/>
    </xf>
    <xf numFmtId="9" fontId="14" fillId="23" borderId="13" xfId="0" applyNumberFormat="1" applyFont="1" applyFill="1" applyBorder="1"/>
    <xf numFmtId="0" fontId="14" fillId="23" borderId="13" xfId="0" applyFont="1" applyFill="1" applyBorder="1"/>
    <xf numFmtId="3" fontId="10" fillId="23" borderId="0" xfId="0" applyNumberFormat="1" applyFont="1" applyFill="1" applyBorder="1" applyAlignment="1">
      <alignment horizontal="left" indent="2"/>
    </xf>
    <xf numFmtId="3" fontId="7" fillId="24" borderId="0" xfId="0" applyNumberFormat="1" applyFont="1" applyFill="1" applyBorder="1" applyAlignment="1">
      <alignment horizontal="left" indent="1"/>
    </xf>
    <xf numFmtId="0" fontId="0" fillId="24" borderId="0" xfId="0" applyFill="1" applyBorder="1"/>
    <xf numFmtId="3" fontId="8" fillId="24" borderId="10" xfId="0" applyNumberFormat="1" applyFont="1" applyFill="1" applyBorder="1" applyAlignment="1">
      <alignment horizontal="left" indent="1"/>
    </xf>
    <xf numFmtId="3" fontId="7" fillId="24" borderId="10" xfId="0" applyNumberFormat="1" applyFont="1" applyFill="1" applyBorder="1"/>
    <xf numFmtId="164" fontId="7" fillId="24" borderId="10" xfId="1" applyNumberFormat="1" applyFont="1" applyFill="1" applyBorder="1"/>
    <xf numFmtId="3" fontId="8" fillId="24" borderId="13" xfId="0" applyNumberFormat="1" applyFont="1" applyFill="1" applyBorder="1" applyAlignment="1">
      <alignment horizontal="center"/>
    </xf>
    <xf numFmtId="1" fontId="7" fillId="24" borderId="10" xfId="1" applyNumberFormat="1" applyFont="1" applyFill="1" applyBorder="1" applyAlignment="1">
      <alignment horizontal="center"/>
    </xf>
    <xf numFmtId="3" fontId="8" fillId="24" borderId="10" xfId="0" applyNumberFormat="1" applyFont="1" applyFill="1" applyBorder="1" applyAlignment="1">
      <alignment horizontal="center"/>
    </xf>
    <xf numFmtId="3" fontId="7" fillId="24" borderId="10" xfId="0" applyNumberFormat="1" applyFont="1" applyFill="1" applyBorder="1" applyAlignment="1">
      <alignment horizontal="center"/>
    </xf>
    <xf numFmtId="0" fontId="20" fillId="24" borderId="10" xfId="0" applyFont="1" applyFill="1" applyBorder="1" applyAlignment="1">
      <alignment horizontal="center"/>
    </xf>
    <xf numFmtId="0" fontId="21" fillId="24" borderId="11" xfId="0" applyFont="1" applyFill="1" applyBorder="1" applyAlignment="1">
      <alignment horizontal="center"/>
    </xf>
    <xf numFmtId="9" fontId="18" fillId="24" borderId="13" xfId="0" applyNumberFormat="1" applyFont="1" applyFill="1" applyBorder="1" applyAlignment="1">
      <alignment vertical="center"/>
    </xf>
    <xf numFmtId="3" fontId="8" fillId="24" borderId="0" xfId="0" applyNumberFormat="1" applyFont="1" applyFill="1" applyBorder="1" applyAlignment="1">
      <alignment horizontal="left" indent="2"/>
    </xf>
    <xf numFmtId="3" fontId="8" fillId="24" borderId="10" xfId="0" applyNumberFormat="1" applyFont="1" applyFill="1" applyBorder="1"/>
    <xf numFmtId="164" fontId="8" fillId="24" borderId="10" xfId="1" applyNumberFormat="1" applyFont="1" applyFill="1" applyBorder="1"/>
    <xf numFmtId="1" fontId="8" fillId="24" borderId="10" xfId="1" applyNumberFormat="1" applyFont="1" applyFill="1" applyBorder="1" applyAlignment="1">
      <alignment horizontal="center"/>
    </xf>
    <xf numFmtId="0" fontId="14" fillId="24" borderId="13" xfId="0" applyFont="1" applyFill="1" applyBorder="1"/>
    <xf numFmtId="9" fontId="14" fillId="24" borderId="13" xfId="0" applyNumberFormat="1" applyFont="1" applyFill="1" applyBorder="1"/>
    <xf numFmtId="0" fontId="7" fillId="23" borderId="10" xfId="0" applyFont="1" applyFill="1" applyBorder="1" applyAlignment="1">
      <alignment horizontal="center"/>
    </xf>
    <xf numFmtId="0" fontId="7" fillId="23" borderId="11" xfId="0" applyFont="1" applyFill="1" applyBorder="1" applyAlignment="1">
      <alignment horizontal="center"/>
    </xf>
    <xf numFmtId="0" fontId="7" fillId="24" borderId="10" xfId="0" applyFont="1" applyFill="1" applyBorder="1" applyAlignment="1">
      <alignment horizontal="center"/>
    </xf>
    <xf numFmtId="0" fontId="7" fillId="24" borderId="11" xfId="0" applyFont="1" applyFill="1" applyBorder="1" applyAlignment="1">
      <alignment horizontal="center"/>
    </xf>
    <xf numFmtId="0" fontId="7" fillId="24" borderId="13" xfId="0" applyFont="1" applyFill="1" applyBorder="1" applyAlignment="1">
      <alignment horizontal="center"/>
    </xf>
    <xf numFmtId="0" fontId="2" fillId="0" borderId="0" xfId="13"/>
    <xf numFmtId="3" fontId="8" fillId="7" borderId="10" xfId="0" applyNumberFormat="1" applyFont="1" applyFill="1" applyBorder="1" applyAlignment="1">
      <alignment horizontal="left" vertical="center"/>
    </xf>
    <xf numFmtId="3" fontId="7" fillId="7" borderId="10" xfId="0" applyNumberFormat="1" applyFont="1" applyFill="1" applyBorder="1" applyAlignment="1">
      <alignment vertical="center"/>
    </xf>
    <xf numFmtId="3" fontId="7" fillId="7" borderId="13" xfId="0" applyNumberFormat="1" applyFont="1" applyFill="1" applyBorder="1" applyAlignment="1">
      <alignment horizontal="center" vertical="center"/>
    </xf>
    <xf numFmtId="0" fontId="21" fillId="7" borderId="10" xfId="0" applyFont="1" applyFill="1" applyBorder="1" applyAlignment="1">
      <alignment horizontal="center" vertical="center"/>
    </xf>
    <xf numFmtId="0" fontId="21" fillId="7" borderId="0" xfId="0" applyFont="1" applyFill="1" applyBorder="1" applyAlignment="1">
      <alignment horizontal="center" vertical="center"/>
    </xf>
    <xf numFmtId="9" fontId="18" fillId="7" borderId="13" xfId="0" applyNumberFormat="1" applyFont="1" applyFill="1" applyBorder="1" applyAlignment="1">
      <alignment vertical="center"/>
    </xf>
    <xf numFmtId="3" fontId="8" fillId="7" borderId="10" xfId="0" applyNumberFormat="1" applyFont="1" applyFill="1" applyBorder="1" applyAlignment="1">
      <alignment horizontal="left" indent="1"/>
    </xf>
    <xf numFmtId="3" fontId="8" fillId="7" borderId="10" xfId="0" applyNumberFormat="1" applyFont="1" applyFill="1" applyBorder="1"/>
    <xf numFmtId="3" fontId="8" fillId="7" borderId="13" xfId="0" applyNumberFormat="1" applyFont="1" applyFill="1" applyBorder="1" applyAlignment="1">
      <alignment horizontal="center"/>
    </xf>
    <xf numFmtId="9" fontId="14" fillId="7" borderId="13" xfId="0" applyNumberFormat="1" applyFont="1" applyFill="1" applyBorder="1"/>
    <xf numFmtId="0" fontId="0" fillId="7" borderId="13" xfId="0" applyFill="1" applyBorder="1"/>
    <xf numFmtId="0" fontId="0" fillId="0" borderId="0" xfId="0" applyBorder="1" applyAlignment="1">
      <alignment horizontal="center"/>
    </xf>
    <xf numFmtId="0" fontId="7" fillId="4" borderId="13" xfId="0" applyFont="1" applyFill="1" applyBorder="1" applyAlignment="1"/>
    <xf numFmtId="0" fontId="7" fillId="4" borderId="0" xfId="0" applyFont="1" applyFill="1" applyBorder="1" applyAlignment="1"/>
    <xf numFmtId="0" fontId="7" fillId="4" borderId="11" xfId="0" applyFont="1" applyFill="1" applyBorder="1" applyAlignment="1"/>
    <xf numFmtId="0" fontId="5" fillId="0" borderId="0" xfId="0" applyFont="1" applyBorder="1" applyAlignment="1">
      <alignment vertical="top" wrapText="1"/>
    </xf>
    <xf numFmtId="165" fontId="7" fillId="0" borderId="10" xfId="12" applyNumberFormat="1" applyFont="1" applyFill="1" applyBorder="1" applyAlignment="1">
      <alignment vertical="center"/>
    </xf>
    <xf numFmtId="166" fontId="35" fillId="4" borderId="10" xfId="11" applyNumberFormat="1" applyFont="1" applyFill="1" applyBorder="1"/>
    <xf numFmtId="44" fontId="7" fillId="0" borderId="10" xfId="12" applyNumberFormat="1" applyFont="1" applyFill="1" applyBorder="1" applyAlignment="1">
      <alignment vertical="center"/>
    </xf>
    <xf numFmtId="166" fontId="7" fillId="5" borderId="10" xfId="11" applyNumberFormat="1" applyFont="1" applyFill="1" applyBorder="1" applyAlignment="1">
      <alignment vertical="center"/>
    </xf>
    <xf numFmtId="0" fontId="36" fillId="0" borderId="0" xfId="13" applyFont="1"/>
    <xf numFmtId="0" fontId="9" fillId="0" borderId="0" xfId="13" applyFont="1"/>
    <xf numFmtId="9" fontId="2" fillId="0" borderId="0" xfId="13" applyNumberFormat="1"/>
    <xf numFmtId="0" fontId="2" fillId="0" borderId="0" xfId="13" applyNumberFormat="1"/>
    <xf numFmtId="0" fontId="2" fillId="0" borderId="0" xfId="13" applyAlignment="1">
      <alignment horizontal="left"/>
    </xf>
    <xf numFmtId="3" fontId="2" fillId="0" borderId="0" xfId="13" applyNumberFormat="1"/>
    <xf numFmtId="3" fontId="8" fillId="0" borderId="16" xfId="0" applyNumberFormat="1" applyFont="1" applyBorder="1" applyAlignment="1">
      <alignment horizontal="center" vertical="center"/>
    </xf>
    <xf numFmtId="0" fontId="7" fillId="4" borderId="13" xfId="0" applyFont="1" applyFill="1" applyBorder="1" applyAlignment="1">
      <alignment horizontal="center"/>
    </xf>
    <xf numFmtId="0" fontId="7" fillId="4" borderId="11" xfId="0" applyFont="1" applyFill="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5" fillId="0" borderId="0" xfId="0" applyFont="1" applyAlignment="1">
      <alignment horizontal="center"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25" fillId="0" borderId="21" xfId="0" applyFont="1" applyBorder="1" applyAlignment="1">
      <alignment horizontal="center" vertical="center"/>
    </xf>
    <xf numFmtId="0" fontId="7" fillId="24" borderId="13" xfId="0" applyFont="1" applyFill="1" applyBorder="1" applyAlignment="1">
      <alignment horizontal="center"/>
    </xf>
    <xf numFmtId="0" fontId="7" fillId="24" borderId="11" xfId="0" applyFont="1" applyFill="1" applyBorder="1" applyAlignment="1">
      <alignment horizontal="center"/>
    </xf>
    <xf numFmtId="3" fontId="8" fillId="0" borderId="17"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8" fillId="0" borderId="15"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6" fillId="0" borderId="5" xfId="0" applyFont="1" applyBorder="1" applyAlignment="1">
      <alignment horizontal="center" vertical="center" wrapText="1"/>
    </xf>
    <xf numFmtId="14" fontId="12" fillId="0" borderId="14" xfId="2" applyNumberFormat="1" applyFont="1" applyBorder="1" applyAlignment="1" applyProtection="1">
      <alignment horizontal="left" vertical="center" wrapText="1"/>
      <protection locked="0"/>
    </xf>
    <xf numFmtId="0" fontId="7" fillId="4" borderId="13" xfId="0" applyFont="1" applyFill="1" applyBorder="1" applyAlignment="1">
      <alignment horizontal="center"/>
    </xf>
    <xf numFmtId="0" fontId="7" fillId="4" borderId="11" xfId="0" applyFont="1" applyFill="1" applyBorder="1" applyAlignment="1">
      <alignment horizontal="center"/>
    </xf>
    <xf numFmtId="0" fontId="0" fillId="0" borderId="0" xfId="0" applyAlignment="1">
      <alignment horizontal="center" vertical="center" wrapText="1"/>
    </xf>
    <xf numFmtId="0" fontId="5" fillId="0" borderId="22" xfId="0" applyFont="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22" xfId="0" applyFont="1" applyFill="1" applyBorder="1" applyAlignment="1">
      <alignment horizontal="center" vertical="center" wrapText="1"/>
    </xf>
    <xf numFmtId="14" fontId="12" fillId="0" borderId="0" xfId="2" applyNumberFormat="1" applyFont="1" applyBorder="1" applyAlignment="1" applyProtection="1">
      <alignment horizontal="left" vertical="top" wrapText="1"/>
      <protection locked="0"/>
    </xf>
    <xf numFmtId="0" fontId="5" fillId="0" borderId="14" xfId="0" applyFont="1" applyBorder="1" applyAlignment="1">
      <alignment horizontal="left" vertical="top" wrapText="1"/>
    </xf>
    <xf numFmtId="0" fontId="4" fillId="0" borderId="21" xfId="0" applyFont="1" applyBorder="1" applyAlignment="1">
      <alignment horizontal="center" vertical="center"/>
    </xf>
    <xf numFmtId="0" fontId="5" fillId="0" borderId="46" xfId="0" applyFont="1" applyBorder="1" applyAlignment="1">
      <alignment horizontal="center" vertical="center" wrapText="1"/>
    </xf>
    <xf numFmtId="0" fontId="5" fillId="0" borderId="20" xfId="0" applyFont="1" applyBorder="1" applyAlignment="1">
      <alignment horizontal="center" vertical="center" wrapText="1"/>
    </xf>
    <xf numFmtId="44" fontId="8" fillId="4" borderId="10" xfId="12" applyNumberFormat="1" applyFont="1" applyFill="1" applyBorder="1"/>
    <xf numFmtId="165" fontId="8" fillId="3" borderId="10" xfId="12" applyNumberFormat="1" applyFont="1" applyFill="1" applyBorder="1" applyAlignment="1">
      <alignment vertical="center"/>
    </xf>
    <xf numFmtId="44" fontId="7" fillId="4" borderId="10" xfId="12" applyNumberFormat="1" applyFont="1" applyFill="1" applyBorder="1" applyAlignment="1">
      <alignment vertical="center"/>
    </xf>
    <xf numFmtId="44" fontId="7" fillId="5" borderId="10" xfId="12" applyNumberFormat="1" applyFont="1" applyFill="1" applyBorder="1" applyAlignment="1">
      <alignment vertical="center"/>
    </xf>
    <xf numFmtId="44" fontId="7" fillId="3" borderId="10" xfId="12" applyNumberFormat="1" applyFont="1" applyFill="1" applyBorder="1" applyAlignment="1">
      <alignment vertical="center"/>
    </xf>
    <xf numFmtId="44" fontId="8" fillId="3" borderId="10" xfId="12" applyNumberFormat="1" applyFont="1" applyFill="1" applyBorder="1" applyAlignment="1">
      <alignment vertical="center"/>
    </xf>
    <xf numFmtId="44" fontId="7" fillId="6" borderId="10" xfId="12" applyNumberFormat="1" applyFont="1" applyFill="1" applyBorder="1"/>
    <xf numFmtId="44" fontId="8" fillId="6" borderId="10" xfId="12" applyNumberFormat="1" applyFont="1" applyFill="1" applyBorder="1"/>
    <xf numFmtId="44" fontId="7" fillId="7" borderId="10" xfId="12" applyNumberFormat="1" applyFont="1" applyFill="1" applyBorder="1" applyAlignment="1">
      <alignment vertical="center"/>
    </xf>
    <xf numFmtId="44" fontId="8" fillId="7" borderId="10" xfId="12" applyNumberFormat="1" applyFont="1" applyFill="1" applyBorder="1"/>
    <xf numFmtId="0" fontId="12" fillId="2" borderId="4" xfId="0" applyFont="1" applyFill="1" applyBorder="1" applyAlignment="1">
      <alignment horizontal="center" vertical="center" wrapText="1"/>
    </xf>
    <xf numFmtId="44" fontId="8" fillId="3" borderId="10" xfId="12" applyNumberFormat="1" applyFont="1" applyFill="1" applyBorder="1"/>
    <xf numFmtId="3" fontId="5" fillId="0" borderId="16" xfId="0" applyNumberFormat="1" applyFont="1" applyBorder="1"/>
    <xf numFmtId="3" fontId="8" fillId="0" borderId="0" xfId="0" applyNumberFormat="1" applyFont="1" applyFill="1" applyBorder="1" applyAlignment="1">
      <alignment horizontal="left" indent="1"/>
    </xf>
    <xf numFmtId="0" fontId="0" fillId="0" borderId="0" xfId="0" applyFill="1" applyBorder="1"/>
    <xf numFmtId="166" fontId="8" fillId="0" borderId="10" xfId="11" applyNumberFormat="1" applyFont="1" applyFill="1" applyBorder="1" applyAlignment="1">
      <alignment horizontal="center"/>
    </xf>
    <xf numFmtId="165" fontId="8" fillId="0" borderId="10" xfId="12" applyNumberFormat="1" applyFont="1" applyFill="1" applyBorder="1"/>
    <xf numFmtId="164" fontId="8" fillId="0" borderId="10" xfId="1" applyNumberFormat="1" applyFont="1" applyFill="1" applyBorder="1"/>
    <xf numFmtId="44" fontId="8" fillId="0" borderId="10" xfId="12" applyNumberFormat="1" applyFont="1" applyFill="1" applyBorder="1"/>
    <xf numFmtId="166" fontId="8" fillId="0" borderId="10" xfId="11" applyNumberFormat="1" applyFont="1" applyFill="1" applyBorder="1"/>
    <xf numFmtId="1" fontId="8" fillId="0" borderId="10" xfId="1" applyNumberFormat="1"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13" xfId="0" applyFont="1" applyFill="1" applyBorder="1" applyAlignment="1">
      <alignment horizontal="center"/>
    </xf>
    <xf numFmtId="0" fontId="0" fillId="0" borderId="0" xfId="0" applyFill="1" applyAlignment="1">
      <alignment vertical="center"/>
    </xf>
    <xf numFmtId="0" fontId="0" fillId="0" borderId="0" xfId="0" applyFill="1"/>
    <xf numFmtId="0" fontId="1" fillId="0" borderId="0" xfId="13" applyFont="1"/>
    <xf numFmtId="164" fontId="7" fillId="0" borderId="10" xfId="1" applyNumberFormat="1" applyFont="1" applyBorder="1" applyAlignment="1">
      <alignment vertical="center"/>
    </xf>
    <xf numFmtId="197" fontId="8" fillId="4" borderId="10" xfId="11" applyNumberFormat="1" applyFont="1" applyFill="1" applyBorder="1"/>
    <xf numFmtId="197" fontId="8" fillId="3" borderId="10" xfId="11" applyNumberFormat="1" applyFont="1" applyFill="1" applyBorder="1"/>
    <xf numFmtId="197" fontId="8" fillId="6" borderId="10" xfId="11" applyNumberFormat="1" applyFont="1" applyFill="1" applyBorder="1"/>
    <xf numFmtId="197" fontId="8" fillId="7" borderId="10" xfId="11" applyNumberFormat="1" applyFont="1" applyFill="1" applyBorder="1"/>
    <xf numFmtId="166" fontId="0" fillId="0" borderId="0" xfId="0" applyNumberFormat="1"/>
    <xf numFmtId="43" fontId="0" fillId="0" borderId="0" xfId="0" applyNumberFormat="1"/>
    <xf numFmtId="166" fontId="0" fillId="0" borderId="0" xfId="0" applyNumberFormat="1" applyAlignment="1">
      <alignment horizontal="center"/>
    </xf>
    <xf numFmtId="44" fontId="0" fillId="0" borderId="0" xfId="0" applyNumberFormat="1" applyAlignment="1">
      <alignment vertical="center"/>
    </xf>
    <xf numFmtId="0" fontId="0" fillId="0" borderId="0" xfId="0" applyAlignment="1">
      <alignment horizontal="right"/>
    </xf>
    <xf numFmtId="0" fontId="16" fillId="0" borderId="0" xfId="10679"/>
    <xf numFmtId="3" fontId="8" fillId="0" borderId="38" xfId="0" applyNumberFormat="1" applyFont="1" applyBorder="1" applyAlignment="1">
      <alignment horizontal="center" vertical="center"/>
    </xf>
    <xf numFmtId="197" fontId="7" fillId="0" borderId="12" xfId="11" applyNumberFormat="1" applyFont="1" applyBorder="1" applyAlignment="1">
      <alignment vertical="center"/>
    </xf>
    <xf numFmtId="197" fontId="7" fillId="4" borderId="10" xfId="11" applyNumberFormat="1" applyFont="1" applyFill="1" applyBorder="1" applyAlignment="1">
      <alignment vertical="center"/>
    </xf>
    <xf numFmtId="197" fontId="7" fillId="5" borderId="10" xfId="11" applyNumberFormat="1" applyFont="1" applyFill="1" applyBorder="1" applyAlignment="1">
      <alignment vertical="center"/>
    </xf>
    <xf numFmtId="197" fontId="7" fillId="3" borderId="10" xfId="11" applyNumberFormat="1" applyFont="1" applyFill="1" applyBorder="1" applyAlignment="1">
      <alignment vertical="center"/>
    </xf>
    <xf numFmtId="197" fontId="7" fillId="6" borderId="10" xfId="11" applyNumberFormat="1" applyFont="1" applyFill="1" applyBorder="1"/>
    <xf numFmtId="197" fontId="7" fillId="7" borderId="10" xfId="11" applyNumberFormat="1" applyFont="1" applyFill="1" applyBorder="1" applyAlignment="1">
      <alignment vertical="center"/>
    </xf>
    <xf numFmtId="197" fontId="8" fillId="0" borderId="10" xfId="11" applyNumberFormat="1" applyFont="1" applyFill="1" applyBorder="1"/>
  </cellXfs>
  <cellStyles count="10680">
    <cellStyle name="$" xfId="14"/>
    <cellStyle name="$ &amp; ¢" xfId="15"/>
    <cellStyle name="%" xfId="16"/>
    <cellStyle name="%.00" xfId="17"/>
    <cellStyle name="20% - Accent1 2" xfId="18"/>
    <cellStyle name="20% - Accent1 2 2" xfId="19"/>
    <cellStyle name="20% - Accent1 2 2 2" xfId="20"/>
    <cellStyle name="20% - Accent1 2 2 2 2" xfId="21"/>
    <cellStyle name="20% - Accent1 2 2 2 2 2" xfId="22"/>
    <cellStyle name="20% - Accent1 2 2 2 3" xfId="23"/>
    <cellStyle name="20% - Accent1 2 2 3" xfId="24"/>
    <cellStyle name="20% - Accent1 2 2 3 2" xfId="25"/>
    <cellStyle name="20% - Accent1 2 2 4" xfId="26"/>
    <cellStyle name="20% - Accent1 2 3" xfId="27"/>
    <cellStyle name="20% - Accent1 2 3 2" xfId="28"/>
    <cellStyle name="20% - Accent1 2 3 2 2" xfId="29"/>
    <cellStyle name="20% - Accent1 2 3 3" xfId="30"/>
    <cellStyle name="20% - Accent1 2 4" xfId="31"/>
    <cellStyle name="20% - Accent1 2 4 2" xfId="32"/>
    <cellStyle name="20% - Accent1 2 5" xfId="33"/>
    <cellStyle name="20% - Accent1 2 5 2" xfId="34"/>
    <cellStyle name="20% - Accent1 2 6" xfId="35"/>
    <cellStyle name="20% - Accent1 2 7" xfId="36"/>
    <cellStyle name="20% - Accent1 2 8" xfId="37"/>
    <cellStyle name="20% - Accent1 3" xfId="38"/>
    <cellStyle name="20% - Accent1 3 2" xfId="39"/>
    <cellStyle name="20% - Accent1 3 2 2" xfId="40"/>
    <cellStyle name="20% - Accent1 3 2 2 2" xfId="41"/>
    <cellStyle name="20% - Accent1 3 2 3" xfId="42"/>
    <cellStyle name="20% - Accent1 3 3" xfId="43"/>
    <cellStyle name="20% - Accent1 3 3 2" xfId="44"/>
    <cellStyle name="20% - Accent1 3 4" xfId="45"/>
    <cellStyle name="20% - Accent1 4" xfId="46"/>
    <cellStyle name="20% - Accent1 4 2" xfId="47"/>
    <cellStyle name="20% - Accent1 4 2 2" xfId="48"/>
    <cellStyle name="20% - Accent1 4 3" xfId="49"/>
    <cellStyle name="20% - Accent1 5" xfId="50"/>
    <cellStyle name="20% - Accent1 5 2" xfId="51"/>
    <cellStyle name="20% - Accent1 6" xfId="52"/>
    <cellStyle name="20% - Accent1 6 2" xfId="53"/>
    <cellStyle name="20% - Accent1 7" xfId="54"/>
    <cellStyle name="20% - Accent2 2" xfId="55"/>
    <cellStyle name="20% - Accent2 2 2" xfId="56"/>
    <cellStyle name="20% - Accent2 2 2 2" xfId="57"/>
    <cellStyle name="20% - Accent2 2 2 2 2" xfId="58"/>
    <cellStyle name="20% - Accent2 2 2 2 2 2" xfId="59"/>
    <cellStyle name="20% - Accent2 2 2 2 3" xfId="60"/>
    <cellStyle name="20% - Accent2 2 2 3" xfId="61"/>
    <cellStyle name="20% - Accent2 2 2 3 2" xfId="62"/>
    <cellStyle name="20% - Accent2 2 2 4" xfId="63"/>
    <cellStyle name="20% - Accent2 2 3" xfId="64"/>
    <cellStyle name="20% - Accent2 2 3 2" xfId="65"/>
    <cellStyle name="20% - Accent2 2 3 2 2" xfId="66"/>
    <cellStyle name="20% - Accent2 2 3 3" xfId="67"/>
    <cellStyle name="20% - Accent2 2 4" xfId="68"/>
    <cellStyle name="20% - Accent2 2 4 2" xfId="69"/>
    <cellStyle name="20% - Accent2 2 5" xfId="70"/>
    <cellStyle name="20% - Accent2 2 5 2" xfId="71"/>
    <cellStyle name="20% - Accent2 2 6" xfId="72"/>
    <cellStyle name="20% - Accent2 2 7" xfId="73"/>
    <cellStyle name="20% - Accent2 2 8" xfId="74"/>
    <cellStyle name="20% - Accent2 3" xfId="75"/>
    <cellStyle name="20% - Accent2 3 2" xfId="76"/>
    <cellStyle name="20% - Accent2 3 2 2" xfId="77"/>
    <cellStyle name="20% - Accent2 3 2 2 2" xfId="78"/>
    <cellStyle name="20% - Accent2 3 2 3" xfId="79"/>
    <cellStyle name="20% - Accent2 3 3" xfId="80"/>
    <cellStyle name="20% - Accent2 3 3 2" xfId="81"/>
    <cellStyle name="20% - Accent2 3 4" xfId="82"/>
    <cellStyle name="20% - Accent2 4" xfId="83"/>
    <cellStyle name="20% - Accent2 4 2" xfId="84"/>
    <cellStyle name="20% - Accent2 4 2 2" xfId="85"/>
    <cellStyle name="20% - Accent2 4 3" xfId="86"/>
    <cellStyle name="20% - Accent2 5" xfId="87"/>
    <cellStyle name="20% - Accent2 5 2" xfId="88"/>
    <cellStyle name="20% - Accent2 6" xfId="89"/>
    <cellStyle name="20% - Accent2 6 2" xfId="90"/>
    <cellStyle name="20% - Accent2 7" xfId="91"/>
    <cellStyle name="20% - Accent3 2" xfId="92"/>
    <cellStyle name="20% - Accent3 2 2" xfId="93"/>
    <cellStyle name="20% - Accent3 2 2 2" xfId="94"/>
    <cellStyle name="20% - Accent3 2 2 2 2" xfId="95"/>
    <cellStyle name="20% - Accent3 2 2 2 2 2" xfId="96"/>
    <cellStyle name="20% - Accent3 2 2 2 3" xfId="97"/>
    <cellStyle name="20% - Accent3 2 2 3" xfId="98"/>
    <cellStyle name="20% - Accent3 2 2 3 2" xfId="99"/>
    <cellStyle name="20% - Accent3 2 2 4" xfId="100"/>
    <cellStyle name="20% - Accent3 2 3" xfId="101"/>
    <cellStyle name="20% - Accent3 2 3 2" xfId="102"/>
    <cellStyle name="20% - Accent3 2 3 2 2" xfId="103"/>
    <cellStyle name="20% - Accent3 2 3 3" xfId="104"/>
    <cellStyle name="20% - Accent3 2 4" xfId="105"/>
    <cellStyle name="20% - Accent3 2 4 2" xfId="106"/>
    <cellStyle name="20% - Accent3 2 5" xfId="107"/>
    <cellStyle name="20% - Accent3 2 5 2" xfId="108"/>
    <cellStyle name="20% - Accent3 2 6" xfId="109"/>
    <cellStyle name="20% - Accent3 2 7" xfId="110"/>
    <cellStyle name="20% - Accent3 2 8" xfId="111"/>
    <cellStyle name="20% - Accent3 3" xfId="112"/>
    <cellStyle name="20% - Accent3 3 2" xfId="113"/>
    <cellStyle name="20% - Accent3 3 2 2" xfId="114"/>
    <cellStyle name="20% - Accent3 3 2 2 2" xfId="115"/>
    <cellStyle name="20% - Accent3 3 2 3" xfId="116"/>
    <cellStyle name="20% - Accent3 3 3" xfId="117"/>
    <cellStyle name="20% - Accent3 3 3 2" xfId="118"/>
    <cellStyle name="20% - Accent3 3 4" xfId="119"/>
    <cellStyle name="20% - Accent3 4" xfId="120"/>
    <cellStyle name="20% - Accent3 4 2" xfId="121"/>
    <cellStyle name="20% - Accent3 4 2 2" xfId="122"/>
    <cellStyle name="20% - Accent3 4 3" xfId="123"/>
    <cellStyle name="20% - Accent3 5" xfId="124"/>
    <cellStyle name="20% - Accent3 5 2" xfId="125"/>
    <cellStyle name="20% - Accent3 6" xfId="126"/>
    <cellStyle name="20% - Accent3 6 2" xfId="127"/>
    <cellStyle name="20% - Accent3 7" xfId="128"/>
    <cellStyle name="20% - Accent4 2" xfId="129"/>
    <cellStyle name="20% - Accent4 2 2" xfId="130"/>
    <cellStyle name="20% - Accent4 2 2 2" xfId="131"/>
    <cellStyle name="20% - Accent4 2 2 2 2" xfId="132"/>
    <cellStyle name="20% - Accent4 2 2 2 2 2" xfId="133"/>
    <cellStyle name="20% - Accent4 2 2 2 3" xfId="134"/>
    <cellStyle name="20% - Accent4 2 2 3" xfId="135"/>
    <cellStyle name="20% - Accent4 2 2 3 2" xfId="136"/>
    <cellStyle name="20% - Accent4 2 2 4" xfId="137"/>
    <cellStyle name="20% - Accent4 2 3" xfId="138"/>
    <cellStyle name="20% - Accent4 2 3 2" xfId="139"/>
    <cellStyle name="20% - Accent4 2 3 2 2" xfId="140"/>
    <cellStyle name="20% - Accent4 2 3 3" xfId="141"/>
    <cellStyle name="20% - Accent4 2 4" xfId="142"/>
    <cellStyle name="20% - Accent4 2 4 2" xfId="143"/>
    <cellStyle name="20% - Accent4 2 5" xfId="144"/>
    <cellStyle name="20% - Accent4 2 5 2" xfId="145"/>
    <cellStyle name="20% - Accent4 2 6" xfId="146"/>
    <cellStyle name="20% - Accent4 2 7" xfId="147"/>
    <cellStyle name="20% - Accent4 2 8" xfId="148"/>
    <cellStyle name="20% - Accent4 3" xfId="149"/>
    <cellStyle name="20% - Accent4 3 2" xfId="150"/>
    <cellStyle name="20% - Accent4 3 2 2" xfId="151"/>
    <cellStyle name="20% - Accent4 3 2 2 2" xfId="152"/>
    <cellStyle name="20% - Accent4 3 2 3" xfId="153"/>
    <cellStyle name="20% - Accent4 3 3" xfId="154"/>
    <cellStyle name="20% - Accent4 3 3 2" xfId="155"/>
    <cellStyle name="20% - Accent4 3 4" xfId="156"/>
    <cellStyle name="20% - Accent4 4" xfId="157"/>
    <cellStyle name="20% - Accent4 4 2" xfId="158"/>
    <cellStyle name="20% - Accent4 4 2 2" xfId="159"/>
    <cellStyle name="20% - Accent4 4 3" xfId="160"/>
    <cellStyle name="20% - Accent4 5" xfId="161"/>
    <cellStyle name="20% - Accent4 5 2" xfId="162"/>
    <cellStyle name="20% - Accent4 6" xfId="163"/>
    <cellStyle name="20% - Accent4 6 2" xfId="164"/>
    <cellStyle name="20% - Accent4 7" xfId="165"/>
    <cellStyle name="20% - Accent5 2" xfId="166"/>
    <cellStyle name="20% - Accent5 2 2" xfId="167"/>
    <cellStyle name="20% - Accent5 2 2 2" xfId="168"/>
    <cellStyle name="20% - Accent5 2 2 2 2" xfId="169"/>
    <cellStyle name="20% - Accent5 2 2 2 2 2" xfId="170"/>
    <cellStyle name="20% - Accent5 2 2 2 3" xfId="171"/>
    <cellStyle name="20% - Accent5 2 2 3" xfId="172"/>
    <cellStyle name="20% - Accent5 2 2 3 2" xfId="173"/>
    <cellStyle name="20% - Accent5 2 2 4" xfId="174"/>
    <cellStyle name="20% - Accent5 2 3" xfId="175"/>
    <cellStyle name="20% - Accent5 2 3 2" xfId="176"/>
    <cellStyle name="20% - Accent5 2 3 2 2" xfId="177"/>
    <cellStyle name="20% - Accent5 2 3 3" xfId="178"/>
    <cellStyle name="20% - Accent5 2 4" xfId="179"/>
    <cellStyle name="20% - Accent5 2 4 2" xfId="180"/>
    <cellStyle name="20% - Accent5 2 5" xfId="181"/>
    <cellStyle name="20% - Accent5 2 5 2" xfId="182"/>
    <cellStyle name="20% - Accent5 2 6" xfId="183"/>
    <cellStyle name="20% - Accent5 2 7" xfId="184"/>
    <cellStyle name="20% - Accent5 3" xfId="185"/>
    <cellStyle name="20% - Accent5 3 2" xfId="186"/>
    <cellStyle name="20% - Accent5 3 2 2" xfId="187"/>
    <cellStyle name="20% - Accent5 3 2 2 2" xfId="188"/>
    <cellStyle name="20% - Accent5 3 2 3" xfId="189"/>
    <cellStyle name="20% - Accent5 3 3" xfId="190"/>
    <cellStyle name="20% - Accent5 3 3 2" xfId="191"/>
    <cellStyle name="20% - Accent5 3 4" xfId="192"/>
    <cellStyle name="20% - Accent5 4" xfId="193"/>
    <cellStyle name="20% - Accent5 4 2" xfId="194"/>
    <cellStyle name="20% - Accent5 4 2 2" xfId="195"/>
    <cellStyle name="20% - Accent5 4 3" xfId="196"/>
    <cellStyle name="20% - Accent5 5" xfId="197"/>
    <cellStyle name="20% - Accent5 5 2" xfId="198"/>
    <cellStyle name="20% - Accent5 6" xfId="199"/>
    <cellStyle name="20% - Accent5 6 2" xfId="200"/>
    <cellStyle name="20% - Accent5 7" xfId="201"/>
    <cellStyle name="20% - Accent6 2" xfId="202"/>
    <cellStyle name="20% - Accent6 2 2" xfId="203"/>
    <cellStyle name="20% - Accent6 2 2 2" xfId="204"/>
    <cellStyle name="20% - Accent6 2 2 2 2" xfId="205"/>
    <cellStyle name="20% - Accent6 2 2 2 2 2" xfId="206"/>
    <cellStyle name="20% - Accent6 2 2 2 3" xfId="207"/>
    <cellStyle name="20% - Accent6 2 2 3" xfId="208"/>
    <cellStyle name="20% - Accent6 2 2 3 2" xfId="209"/>
    <cellStyle name="20% - Accent6 2 2 4" xfId="210"/>
    <cellStyle name="20% - Accent6 2 3" xfId="211"/>
    <cellStyle name="20% - Accent6 2 3 2" xfId="212"/>
    <cellStyle name="20% - Accent6 2 3 2 2" xfId="213"/>
    <cellStyle name="20% - Accent6 2 3 3" xfId="214"/>
    <cellStyle name="20% - Accent6 2 4" xfId="215"/>
    <cellStyle name="20% - Accent6 2 4 2" xfId="216"/>
    <cellStyle name="20% - Accent6 2 5" xfId="217"/>
    <cellStyle name="20% - Accent6 2 5 2" xfId="218"/>
    <cellStyle name="20% - Accent6 2 6" xfId="219"/>
    <cellStyle name="20% - Accent6 2 7" xfId="220"/>
    <cellStyle name="20% - Accent6 2 8" xfId="221"/>
    <cellStyle name="20% - Accent6 3" xfId="222"/>
    <cellStyle name="20% - Accent6 3 2" xfId="223"/>
    <cellStyle name="20% - Accent6 3 2 2" xfId="224"/>
    <cellStyle name="20% - Accent6 3 2 2 2" xfId="225"/>
    <cellStyle name="20% - Accent6 3 2 3" xfId="226"/>
    <cellStyle name="20% - Accent6 3 3" xfId="227"/>
    <cellStyle name="20% - Accent6 3 3 2" xfId="228"/>
    <cellStyle name="20% - Accent6 3 4" xfId="229"/>
    <cellStyle name="20% - Accent6 4" xfId="230"/>
    <cellStyle name="20% - Accent6 4 2" xfId="231"/>
    <cellStyle name="20% - Accent6 4 2 2" xfId="232"/>
    <cellStyle name="20% - Accent6 4 3" xfId="233"/>
    <cellStyle name="20% - Accent6 5" xfId="234"/>
    <cellStyle name="20% - Accent6 5 2" xfId="235"/>
    <cellStyle name="20% - Accent6 6" xfId="236"/>
    <cellStyle name="20% - Accent6 6 2" xfId="237"/>
    <cellStyle name="20% - Accent6 7" xfId="238"/>
    <cellStyle name="40% - Accent1 2" xfId="239"/>
    <cellStyle name="40% - Accent1 2 2" xfId="240"/>
    <cellStyle name="40% - Accent1 2 2 2" xfId="241"/>
    <cellStyle name="40% - Accent1 2 2 2 2" xfId="242"/>
    <cellStyle name="40% - Accent1 2 2 2 2 2" xfId="243"/>
    <cellStyle name="40% - Accent1 2 2 2 3" xfId="244"/>
    <cellStyle name="40% - Accent1 2 2 3" xfId="245"/>
    <cellStyle name="40% - Accent1 2 2 3 2" xfId="246"/>
    <cellStyle name="40% - Accent1 2 2 4" xfId="247"/>
    <cellStyle name="40% - Accent1 2 3" xfId="248"/>
    <cellStyle name="40% - Accent1 2 3 2" xfId="249"/>
    <cellStyle name="40% - Accent1 2 3 2 2" xfId="250"/>
    <cellStyle name="40% - Accent1 2 3 3" xfId="251"/>
    <cellStyle name="40% - Accent1 2 4" xfId="252"/>
    <cellStyle name="40% - Accent1 2 4 2" xfId="253"/>
    <cellStyle name="40% - Accent1 2 5" xfId="254"/>
    <cellStyle name="40% - Accent1 2 5 2" xfId="255"/>
    <cellStyle name="40% - Accent1 2 6" xfId="256"/>
    <cellStyle name="40% - Accent1 2 7" xfId="257"/>
    <cellStyle name="40% - Accent1 2 8" xfId="258"/>
    <cellStyle name="40% - Accent1 3" xfId="259"/>
    <cellStyle name="40% - Accent1 3 2" xfId="260"/>
    <cellStyle name="40% - Accent1 3 2 2" xfId="261"/>
    <cellStyle name="40% - Accent1 3 2 2 2" xfId="262"/>
    <cellStyle name="40% - Accent1 3 2 3" xfId="263"/>
    <cellStyle name="40% - Accent1 3 3" xfId="264"/>
    <cellStyle name="40% - Accent1 3 3 2" xfId="265"/>
    <cellStyle name="40% - Accent1 3 4" xfId="266"/>
    <cellStyle name="40% - Accent1 4" xfId="267"/>
    <cellStyle name="40% - Accent1 4 2" xfId="268"/>
    <cellStyle name="40% - Accent1 4 2 2" xfId="269"/>
    <cellStyle name="40% - Accent1 4 3" xfId="270"/>
    <cellStyle name="40% - Accent1 5" xfId="271"/>
    <cellStyle name="40% - Accent1 5 2" xfId="272"/>
    <cellStyle name="40% - Accent1 6" xfId="273"/>
    <cellStyle name="40% - Accent1 6 2" xfId="274"/>
    <cellStyle name="40% - Accent1 7" xfId="275"/>
    <cellStyle name="40% - Accent2 2" xfId="276"/>
    <cellStyle name="40% - Accent2 2 2" xfId="277"/>
    <cellStyle name="40% - Accent2 2 2 2" xfId="278"/>
    <cellStyle name="40% - Accent2 2 2 2 2" xfId="279"/>
    <cellStyle name="40% - Accent2 2 2 2 2 2" xfId="280"/>
    <cellStyle name="40% - Accent2 2 2 2 3" xfId="281"/>
    <cellStyle name="40% - Accent2 2 2 3" xfId="282"/>
    <cellStyle name="40% - Accent2 2 2 3 2" xfId="283"/>
    <cellStyle name="40% - Accent2 2 2 4" xfId="284"/>
    <cellStyle name="40% - Accent2 2 3" xfId="285"/>
    <cellStyle name="40% - Accent2 2 3 2" xfId="286"/>
    <cellStyle name="40% - Accent2 2 3 2 2" xfId="287"/>
    <cellStyle name="40% - Accent2 2 3 3" xfId="288"/>
    <cellStyle name="40% - Accent2 2 4" xfId="289"/>
    <cellStyle name="40% - Accent2 2 4 2" xfId="290"/>
    <cellStyle name="40% - Accent2 2 5" xfId="291"/>
    <cellStyle name="40% - Accent2 2 5 2" xfId="292"/>
    <cellStyle name="40% - Accent2 2 6" xfId="293"/>
    <cellStyle name="40% - Accent2 2 7" xfId="294"/>
    <cellStyle name="40% - Accent2 3" xfId="295"/>
    <cellStyle name="40% - Accent2 3 2" xfId="296"/>
    <cellStyle name="40% - Accent2 3 2 2" xfId="297"/>
    <cellStyle name="40% - Accent2 3 2 2 2" xfId="298"/>
    <cellStyle name="40% - Accent2 3 2 3" xfId="299"/>
    <cellStyle name="40% - Accent2 3 3" xfId="300"/>
    <cellStyle name="40% - Accent2 3 3 2" xfId="301"/>
    <cellStyle name="40% - Accent2 3 4" xfId="302"/>
    <cellStyle name="40% - Accent2 4" xfId="303"/>
    <cellStyle name="40% - Accent2 4 2" xfId="304"/>
    <cellStyle name="40% - Accent2 4 2 2" xfId="305"/>
    <cellStyle name="40% - Accent2 4 3" xfId="306"/>
    <cellStyle name="40% - Accent2 5" xfId="307"/>
    <cellStyle name="40% - Accent2 5 2" xfId="308"/>
    <cellStyle name="40% - Accent2 6" xfId="309"/>
    <cellStyle name="40% - Accent2 6 2" xfId="310"/>
    <cellStyle name="40% - Accent2 7" xfId="311"/>
    <cellStyle name="40% - Accent3 2" xfId="312"/>
    <cellStyle name="40% - Accent3 2 2" xfId="313"/>
    <cellStyle name="40% - Accent3 2 2 2" xfId="314"/>
    <cellStyle name="40% - Accent3 2 2 2 2" xfId="315"/>
    <cellStyle name="40% - Accent3 2 2 2 2 2" xfId="316"/>
    <cellStyle name="40% - Accent3 2 2 2 3" xfId="317"/>
    <cellStyle name="40% - Accent3 2 2 3" xfId="318"/>
    <cellStyle name="40% - Accent3 2 2 3 2" xfId="319"/>
    <cellStyle name="40% - Accent3 2 2 4" xfId="320"/>
    <cellStyle name="40% - Accent3 2 3" xfId="321"/>
    <cellStyle name="40% - Accent3 2 3 2" xfId="322"/>
    <cellStyle name="40% - Accent3 2 3 2 2" xfId="323"/>
    <cellStyle name="40% - Accent3 2 3 3" xfId="324"/>
    <cellStyle name="40% - Accent3 2 4" xfId="325"/>
    <cellStyle name="40% - Accent3 2 4 2" xfId="326"/>
    <cellStyle name="40% - Accent3 2 5" xfId="327"/>
    <cellStyle name="40% - Accent3 2 5 2" xfId="328"/>
    <cellStyle name="40% - Accent3 2 6" xfId="329"/>
    <cellStyle name="40% - Accent3 2 7" xfId="330"/>
    <cellStyle name="40% - Accent3 2 8" xfId="331"/>
    <cellStyle name="40% - Accent3 3" xfId="332"/>
    <cellStyle name="40% - Accent3 3 2" xfId="333"/>
    <cellStyle name="40% - Accent3 3 2 2" xfId="334"/>
    <cellStyle name="40% - Accent3 3 2 2 2" xfId="335"/>
    <cellStyle name="40% - Accent3 3 2 3" xfId="336"/>
    <cellStyle name="40% - Accent3 3 3" xfId="337"/>
    <cellStyle name="40% - Accent3 3 3 2" xfId="338"/>
    <cellStyle name="40% - Accent3 3 4" xfId="339"/>
    <cellStyle name="40% - Accent3 4" xfId="340"/>
    <cellStyle name="40% - Accent3 4 2" xfId="341"/>
    <cellStyle name="40% - Accent3 4 2 2" xfId="342"/>
    <cellStyle name="40% - Accent3 4 3" xfId="343"/>
    <cellStyle name="40% - Accent3 5" xfId="344"/>
    <cellStyle name="40% - Accent3 5 2" xfId="345"/>
    <cellStyle name="40% - Accent3 6" xfId="346"/>
    <cellStyle name="40% - Accent3 6 2" xfId="347"/>
    <cellStyle name="40% - Accent3 7" xfId="348"/>
    <cellStyle name="40% - Accent4 2" xfId="349"/>
    <cellStyle name="40% - Accent4 2 2" xfId="350"/>
    <cellStyle name="40% - Accent4 2 2 2" xfId="351"/>
    <cellStyle name="40% - Accent4 2 2 2 2" xfId="352"/>
    <cellStyle name="40% - Accent4 2 2 2 2 2" xfId="353"/>
    <cellStyle name="40% - Accent4 2 2 2 3" xfId="354"/>
    <cellStyle name="40% - Accent4 2 2 3" xfId="355"/>
    <cellStyle name="40% - Accent4 2 2 3 2" xfId="356"/>
    <cellStyle name="40% - Accent4 2 2 4" xfId="357"/>
    <cellStyle name="40% - Accent4 2 3" xfId="358"/>
    <cellStyle name="40% - Accent4 2 3 2" xfId="359"/>
    <cellStyle name="40% - Accent4 2 3 2 2" xfId="360"/>
    <cellStyle name="40% - Accent4 2 3 3" xfId="361"/>
    <cellStyle name="40% - Accent4 2 4" xfId="362"/>
    <cellStyle name="40% - Accent4 2 4 2" xfId="363"/>
    <cellStyle name="40% - Accent4 2 5" xfId="364"/>
    <cellStyle name="40% - Accent4 2 5 2" xfId="365"/>
    <cellStyle name="40% - Accent4 2 6" xfId="366"/>
    <cellStyle name="40% - Accent4 2 7" xfId="367"/>
    <cellStyle name="40% - Accent4 2 8" xfId="368"/>
    <cellStyle name="40% - Accent4 3" xfId="369"/>
    <cellStyle name="40% - Accent4 3 2" xfId="370"/>
    <cellStyle name="40% - Accent4 3 2 2" xfId="371"/>
    <cellStyle name="40% - Accent4 3 2 2 2" xfId="372"/>
    <cellStyle name="40% - Accent4 3 2 3" xfId="373"/>
    <cellStyle name="40% - Accent4 3 3" xfId="374"/>
    <cellStyle name="40% - Accent4 3 3 2" xfId="375"/>
    <cellStyle name="40% - Accent4 3 4" xfId="376"/>
    <cellStyle name="40% - Accent4 4" xfId="377"/>
    <cellStyle name="40% - Accent4 4 2" xfId="378"/>
    <cellStyle name="40% - Accent4 4 2 2" xfId="379"/>
    <cellStyle name="40% - Accent4 4 3" xfId="380"/>
    <cellStyle name="40% - Accent4 5" xfId="381"/>
    <cellStyle name="40% - Accent4 5 2" xfId="382"/>
    <cellStyle name="40% - Accent4 6" xfId="383"/>
    <cellStyle name="40% - Accent4 6 2" xfId="384"/>
    <cellStyle name="40% - Accent4 7" xfId="385"/>
    <cellStyle name="40% - Accent5 2" xfId="386"/>
    <cellStyle name="40% - Accent5 2 2" xfId="387"/>
    <cellStyle name="40% - Accent5 2 2 2" xfId="388"/>
    <cellStyle name="40% - Accent5 2 2 2 2" xfId="389"/>
    <cellStyle name="40% - Accent5 2 2 2 2 2" xfId="390"/>
    <cellStyle name="40% - Accent5 2 2 2 3" xfId="391"/>
    <cellStyle name="40% - Accent5 2 2 3" xfId="392"/>
    <cellStyle name="40% - Accent5 2 2 3 2" xfId="393"/>
    <cellStyle name="40% - Accent5 2 2 4" xfId="394"/>
    <cellStyle name="40% - Accent5 2 3" xfId="395"/>
    <cellStyle name="40% - Accent5 2 3 2" xfId="396"/>
    <cellStyle name="40% - Accent5 2 3 2 2" xfId="397"/>
    <cellStyle name="40% - Accent5 2 3 3" xfId="398"/>
    <cellStyle name="40% - Accent5 2 4" xfId="399"/>
    <cellStyle name="40% - Accent5 2 4 2" xfId="400"/>
    <cellStyle name="40% - Accent5 2 5" xfId="401"/>
    <cellStyle name="40% - Accent5 2 5 2" xfId="402"/>
    <cellStyle name="40% - Accent5 2 6" xfId="403"/>
    <cellStyle name="40% - Accent5 2 7" xfId="404"/>
    <cellStyle name="40% - Accent5 2 8" xfId="405"/>
    <cellStyle name="40% - Accent5 3" xfId="406"/>
    <cellStyle name="40% - Accent5 3 2" xfId="407"/>
    <cellStyle name="40% - Accent5 3 2 2" xfId="408"/>
    <cellStyle name="40% - Accent5 3 2 2 2" xfId="409"/>
    <cellStyle name="40% - Accent5 3 2 3" xfId="410"/>
    <cellStyle name="40% - Accent5 3 3" xfId="411"/>
    <cellStyle name="40% - Accent5 3 3 2" xfId="412"/>
    <cellStyle name="40% - Accent5 3 4" xfId="413"/>
    <cellStyle name="40% - Accent5 4" xfId="414"/>
    <cellStyle name="40% - Accent5 4 2" xfId="415"/>
    <cellStyle name="40% - Accent5 4 2 2" xfId="416"/>
    <cellStyle name="40% - Accent5 4 3" xfId="417"/>
    <cellStyle name="40% - Accent5 5" xfId="418"/>
    <cellStyle name="40% - Accent5 5 2" xfId="419"/>
    <cellStyle name="40% - Accent5 6" xfId="420"/>
    <cellStyle name="40% - Accent5 6 2" xfId="421"/>
    <cellStyle name="40% - Accent5 7" xfId="422"/>
    <cellStyle name="40% - Accent6 2" xfId="423"/>
    <cellStyle name="40% - Accent6 2 2" xfId="424"/>
    <cellStyle name="40% - Accent6 2 2 2" xfId="425"/>
    <cellStyle name="40% - Accent6 2 2 2 2" xfId="426"/>
    <cellStyle name="40% - Accent6 2 2 2 2 2" xfId="427"/>
    <cellStyle name="40% - Accent6 2 2 2 3" xfId="428"/>
    <cellStyle name="40% - Accent6 2 2 3" xfId="429"/>
    <cellStyle name="40% - Accent6 2 2 3 2" xfId="430"/>
    <cellStyle name="40% - Accent6 2 2 4" xfId="431"/>
    <cellStyle name="40% - Accent6 2 3" xfId="432"/>
    <cellStyle name="40% - Accent6 2 3 2" xfId="433"/>
    <cellStyle name="40% - Accent6 2 3 2 2" xfId="434"/>
    <cellStyle name="40% - Accent6 2 3 3" xfId="435"/>
    <cellStyle name="40% - Accent6 2 4" xfId="436"/>
    <cellStyle name="40% - Accent6 2 4 2" xfId="437"/>
    <cellStyle name="40% - Accent6 2 5" xfId="438"/>
    <cellStyle name="40% - Accent6 2 5 2" xfId="439"/>
    <cellStyle name="40% - Accent6 2 6" xfId="440"/>
    <cellStyle name="40% - Accent6 2 7" xfId="441"/>
    <cellStyle name="40% - Accent6 2 8" xfId="442"/>
    <cellStyle name="40% - Accent6 3" xfId="443"/>
    <cellStyle name="40% - Accent6 3 2" xfId="444"/>
    <cellStyle name="40% - Accent6 3 2 2" xfId="445"/>
    <cellStyle name="40% - Accent6 3 2 2 2" xfId="446"/>
    <cellStyle name="40% - Accent6 3 2 3" xfId="447"/>
    <cellStyle name="40% - Accent6 3 3" xfId="448"/>
    <cellStyle name="40% - Accent6 3 3 2" xfId="449"/>
    <cellStyle name="40% - Accent6 3 4" xfId="450"/>
    <cellStyle name="40% - Accent6 4" xfId="451"/>
    <cellStyle name="40% - Accent6 4 2" xfId="452"/>
    <cellStyle name="40% - Accent6 4 2 2" xfId="453"/>
    <cellStyle name="40% - Accent6 4 3" xfId="454"/>
    <cellStyle name="40% - Accent6 5" xfId="455"/>
    <cellStyle name="40% - Accent6 5 2" xfId="456"/>
    <cellStyle name="40% - Accent6 6" xfId="457"/>
    <cellStyle name="40% - Accent6 6 2" xfId="458"/>
    <cellStyle name="40% - Accent6 7" xfId="459"/>
    <cellStyle name="60% - Accent1 2" xfId="460"/>
    <cellStyle name="60% - Accent1 2 2" xfId="461"/>
    <cellStyle name="60% - Accent2 2" xfId="462"/>
    <cellStyle name="60% - Accent2 2 2" xfId="463"/>
    <cellStyle name="60% - Accent3 2" xfId="464"/>
    <cellStyle name="60% - Accent3 2 2" xfId="465"/>
    <cellStyle name="60% - Accent4 2" xfId="466"/>
    <cellStyle name="60% - Accent4 2 2" xfId="467"/>
    <cellStyle name="60% - Accent5 2" xfId="468"/>
    <cellStyle name="60% - Accent5 2 2" xfId="469"/>
    <cellStyle name="60% - Accent6 2" xfId="470"/>
    <cellStyle name="60% - Accent6 2 2" xfId="471"/>
    <cellStyle name="Accent1 2" xfId="472"/>
    <cellStyle name="Accent1 2 2" xfId="473"/>
    <cellStyle name="Accent2 2" xfId="474"/>
    <cellStyle name="Accent2 2 2" xfId="475"/>
    <cellStyle name="Accent3 2" xfId="476"/>
    <cellStyle name="Accent3 2 2" xfId="477"/>
    <cellStyle name="Accent4 2" xfId="478"/>
    <cellStyle name="Accent4 2 2" xfId="479"/>
    <cellStyle name="Accent5 2" xfId="480"/>
    <cellStyle name="Accent6 2" xfId="481"/>
    <cellStyle name="Accent6 2 2" xfId="482"/>
    <cellStyle name="arrow" xfId="483"/>
    <cellStyle name="arrow 2" xfId="484"/>
    <cellStyle name="Bad 2" xfId="485"/>
    <cellStyle name="Bad 2 2" xfId="486"/>
    <cellStyle name="Benefit Provision" xfId="487"/>
    <cellStyle name="Blue" xfId="488"/>
    <cellStyle name="Blue 2" xfId="489"/>
    <cellStyle name="bluel" xfId="490"/>
    <cellStyle name="BlueLeft" xfId="491"/>
    <cellStyle name="BlueLeft 2" xfId="492"/>
    <cellStyle name="bluer" xfId="493"/>
    <cellStyle name="Border, Bottom" xfId="494"/>
    <cellStyle name="Border, Left" xfId="495"/>
    <cellStyle name="Border, Right" xfId="496"/>
    <cellStyle name="Border, Top" xfId="497"/>
    <cellStyle name="Calc Currency (0)" xfId="498"/>
    <cellStyle name="Calculation 2" xfId="499"/>
    <cellStyle name="Calculation 2 2" xfId="500"/>
    <cellStyle name="Check Cell 2" xfId="501"/>
    <cellStyle name="Column Title" xfId="502"/>
    <cellStyle name="Column Title 2" xfId="503"/>
    <cellStyle name="Comma" xfId="11" builtinId="3"/>
    <cellStyle name="Comma [1]" xfId="504"/>
    <cellStyle name="Comma [-3]" xfId="505"/>
    <cellStyle name="Comma 10" xfId="506"/>
    <cellStyle name="Comma 10 2" xfId="507"/>
    <cellStyle name="Comma 10 3" xfId="508"/>
    <cellStyle name="Comma 100" xfId="509"/>
    <cellStyle name="Comma 11" xfId="510"/>
    <cellStyle name="Comma 11 2" xfId="511"/>
    <cellStyle name="Comma 11 3" xfId="512"/>
    <cellStyle name="Comma 12" xfId="513"/>
    <cellStyle name="Comma 12 2" xfId="514"/>
    <cellStyle name="Comma 12 3" xfId="515"/>
    <cellStyle name="Comma 13" xfId="516"/>
    <cellStyle name="Comma 13 2" xfId="517"/>
    <cellStyle name="Comma 13 3" xfId="518"/>
    <cellStyle name="Comma 14" xfId="519"/>
    <cellStyle name="Comma 15" xfId="520"/>
    <cellStyle name="Comma 15 2" xfId="521"/>
    <cellStyle name="Comma 15 2 2" xfId="522"/>
    <cellStyle name="Comma 16" xfId="523"/>
    <cellStyle name="Comma 16 2" xfId="524"/>
    <cellStyle name="Comma 16 2 2" xfId="525"/>
    <cellStyle name="Comma 17" xfId="526"/>
    <cellStyle name="Comma 17 2" xfId="527"/>
    <cellStyle name="Comma 17 2 2" xfId="528"/>
    <cellStyle name="Comma 18" xfId="529"/>
    <cellStyle name="Comma 18 2" xfId="530"/>
    <cellStyle name="Comma 18 2 2" xfId="531"/>
    <cellStyle name="Comma 19" xfId="532"/>
    <cellStyle name="Comma 19 2" xfId="533"/>
    <cellStyle name="Comma 2" xfId="534"/>
    <cellStyle name="Comma 2 2" xfId="535"/>
    <cellStyle name="Comma 2 2 2" xfId="536"/>
    <cellStyle name="Comma 2 2 3" xfId="537"/>
    <cellStyle name="Comma 2 3" xfId="538"/>
    <cellStyle name="Comma 2 3 2" xfId="539"/>
    <cellStyle name="Comma 2 3 2 2" xfId="540"/>
    <cellStyle name="Comma 2 3 2 2 2" xfId="541"/>
    <cellStyle name="Comma 2 3 2 3" xfId="542"/>
    <cellStyle name="Comma 2 3 3" xfId="543"/>
    <cellStyle name="Comma 2 3 3 2" xfId="544"/>
    <cellStyle name="Comma 2 3 4" xfId="545"/>
    <cellStyle name="Comma 2 3 4 2" xfId="546"/>
    <cellStyle name="Comma 2 4" xfId="547"/>
    <cellStyle name="Comma 2 4 2" xfId="548"/>
    <cellStyle name="Comma 2 4 2 2" xfId="549"/>
    <cellStyle name="Comma 2 4 3" xfId="550"/>
    <cellStyle name="Comma 2 5" xfId="551"/>
    <cellStyle name="Comma 2 5 2" xfId="552"/>
    <cellStyle name="Comma 20" xfId="553"/>
    <cellStyle name="Comma 21" xfId="554"/>
    <cellStyle name="Comma 22" xfId="555"/>
    <cellStyle name="Comma 23" xfId="556"/>
    <cellStyle name="Comma 24" xfId="557"/>
    <cellStyle name="Comma 25" xfId="558"/>
    <cellStyle name="Comma 26" xfId="559"/>
    <cellStyle name="Comma 27" xfId="560"/>
    <cellStyle name="Comma 28" xfId="561"/>
    <cellStyle name="Comma 29" xfId="562"/>
    <cellStyle name="Comma 3" xfId="563"/>
    <cellStyle name="Comma 3 2" xfId="564"/>
    <cellStyle name="Comma 3 2 2" xfId="565"/>
    <cellStyle name="Comma 3 2 3" xfId="566"/>
    <cellStyle name="Comma 3 3" xfId="567"/>
    <cellStyle name="Comma 3 3 2" xfId="568"/>
    <cellStyle name="Comma 3 4" xfId="569"/>
    <cellStyle name="Comma 3 4 2" xfId="570"/>
    <cellStyle name="Comma 3 52" xfId="571"/>
    <cellStyle name="Comma 30" xfId="572"/>
    <cellStyle name="Comma 31" xfId="573"/>
    <cellStyle name="Comma 32" xfId="574"/>
    <cellStyle name="Comma 33" xfId="575"/>
    <cellStyle name="Comma 34" xfId="576"/>
    <cellStyle name="Comma 35" xfId="577"/>
    <cellStyle name="Comma 36" xfId="578"/>
    <cellStyle name="Comma 37" xfId="579"/>
    <cellStyle name="Comma 38" xfId="580"/>
    <cellStyle name="Comma 39" xfId="581"/>
    <cellStyle name="Comma 4" xfId="582"/>
    <cellStyle name="Comma 4 2" xfId="583"/>
    <cellStyle name="Comma 4 2 2" xfId="584"/>
    <cellStyle name="Comma 4 2 2 2" xfId="585"/>
    <cellStyle name="Comma 4 3" xfId="586"/>
    <cellStyle name="Comma 4 3 2" xfId="587"/>
    <cellStyle name="Comma 4 4" xfId="588"/>
    <cellStyle name="Comma 4 4 2" xfId="589"/>
    <cellStyle name="Comma 40" xfId="590"/>
    <cellStyle name="Comma 41" xfId="591"/>
    <cellStyle name="Comma 42" xfId="592"/>
    <cellStyle name="Comma 43" xfId="593"/>
    <cellStyle name="Comma 44" xfId="594"/>
    <cellStyle name="Comma 45" xfId="595"/>
    <cellStyle name="Comma 46" xfId="596"/>
    <cellStyle name="Comma 47" xfId="597"/>
    <cellStyle name="Comma 48" xfId="598"/>
    <cellStyle name="Comma 49" xfId="599"/>
    <cellStyle name="Comma 5" xfId="600"/>
    <cellStyle name="Comma 5 2" xfId="601"/>
    <cellStyle name="Comma 5 2 2" xfId="602"/>
    <cellStyle name="Comma 5 3" xfId="603"/>
    <cellStyle name="Comma 50" xfId="604"/>
    <cellStyle name="Comma 51" xfId="605"/>
    <cellStyle name="Comma 52" xfId="606"/>
    <cellStyle name="Comma 53" xfId="607"/>
    <cellStyle name="Comma 54" xfId="608"/>
    <cellStyle name="Comma 55" xfId="609"/>
    <cellStyle name="Comma 56" xfId="610"/>
    <cellStyle name="Comma 57" xfId="611"/>
    <cellStyle name="Comma 58" xfId="612"/>
    <cellStyle name="Comma 59" xfId="613"/>
    <cellStyle name="Comma 6" xfId="614"/>
    <cellStyle name="Comma 6 2" xfId="615"/>
    <cellStyle name="Comma 6 2 2" xfId="616"/>
    <cellStyle name="Comma 6 2 2 2" xfId="617"/>
    <cellStyle name="Comma 6 2 2 2 2" xfId="618"/>
    <cellStyle name="Comma 6 2 2 3" xfId="619"/>
    <cellStyle name="Comma 6 2 3" xfId="620"/>
    <cellStyle name="Comma 6 2 3 2" xfId="621"/>
    <cellStyle name="Comma 6 2 3 2 2" xfId="622"/>
    <cellStyle name="Comma 6 2 3 3" xfId="623"/>
    <cellStyle name="Comma 6 2 4" xfId="624"/>
    <cellStyle name="Comma 6 2 4 2" xfId="625"/>
    <cellStyle name="Comma 6 2 5" xfId="626"/>
    <cellStyle name="Comma 6 3" xfId="627"/>
    <cellStyle name="Comma 6 3 2" xfId="628"/>
    <cellStyle name="Comma 6 3 2 2" xfId="629"/>
    <cellStyle name="Comma 6 3 2 2 2" xfId="630"/>
    <cellStyle name="Comma 6 3 2 3" xfId="631"/>
    <cellStyle name="Comma 6 3 3" xfId="632"/>
    <cellStyle name="Comma 6 3 3 2" xfId="633"/>
    <cellStyle name="Comma 6 3 4" xfId="634"/>
    <cellStyle name="Comma 6 4" xfId="635"/>
    <cellStyle name="Comma 6 4 2" xfId="636"/>
    <cellStyle name="Comma 6 4 2 2" xfId="637"/>
    <cellStyle name="Comma 6 4 3" xfId="638"/>
    <cellStyle name="Comma 6 5" xfId="639"/>
    <cellStyle name="Comma 6 5 2" xfId="640"/>
    <cellStyle name="Comma 6 6" xfId="641"/>
    <cellStyle name="Comma 6 7" xfId="642"/>
    <cellStyle name="Comma 60" xfId="643"/>
    <cellStyle name="Comma 61" xfId="644"/>
    <cellStyle name="Comma 62" xfId="645"/>
    <cellStyle name="Comma 63" xfId="646"/>
    <cellStyle name="Comma 64" xfId="647"/>
    <cellStyle name="Comma 65" xfId="648"/>
    <cellStyle name="Comma 66" xfId="649"/>
    <cellStyle name="Comma 67" xfId="650"/>
    <cellStyle name="Comma 68" xfId="651"/>
    <cellStyle name="Comma 69" xfId="652"/>
    <cellStyle name="Comma 7" xfId="653"/>
    <cellStyle name="Comma 7 2" xfId="654"/>
    <cellStyle name="Comma 70" xfId="655"/>
    <cellStyle name="Comma 71" xfId="656"/>
    <cellStyle name="Comma 72" xfId="657"/>
    <cellStyle name="Comma 73" xfId="658"/>
    <cellStyle name="Comma 74" xfId="659"/>
    <cellStyle name="Comma 75" xfId="660"/>
    <cellStyle name="Comma 76" xfId="661"/>
    <cellStyle name="Comma 77" xfId="662"/>
    <cellStyle name="Comma 78" xfId="663"/>
    <cellStyle name="Comma 79" xfId="664"/>
    <cellStyle name="Comma 8" xfId="665"/>
    <cellStyle name="Comma 8 2" xfId="666"/>
    <cellStyle name="Comma 8 2 2" xfId="667"/>
    <cellStyle name="Comma 8 3" xfId="668"/>
    <cellStyle name="Comma 8 4" xfId="669"/>
    <cellStyle name="Comma 80" xfId="670"/>
    <cellStyle name="Comma 81" xfId="671"/>
    <cellStyle name="Comma 82" xfId="672"/>
    <cellStyle name="Comma 83" xfId="673"/>
    <cellStyle name="Comma 84" xfId="674"/>
    <cellStyle name="Comma 85" xfId="675"/>
    <cellStyle name="Comma 86" xfId="676"/>
    <cellStyle name="Comma 87" xfId="677"/>
    <cellStyle name="Comma 88" xfId="678"/>
    <cellStyle name="Comma 89" xfId="679"/>
    <cellStyle name="Comma 9" xfId="680"/>
    <cellStyle name="Comma 9 2" xfId="681"/>
    <cellStyle name="Comma 9 2 2" xfId="682"/>
    <cellStyle name="Comma 9 3" xfId="683"/>
    <cellStyle name="Comma 90" xfId="684"/>
    <cellStyle name="Comma 91" xfId="685"/>
    <cellStyle name="Comma 92" xfId="686"/>
    <cellStyle name="Comma 93" xfId="687"/>
    <cellStyle name="Comma 94" xfId="688"/>
    <cellStyle name="Comma 95" xfId="689"/>
    <cellStyle name="Comma 96" xfId="690"/>
    <cellStyle name="Comma 97" xfId="691"/>
    <cellStyle name="Comma 98" xfId="692"/>
    <cellStyle name="Comma 99" xfId="693"/>
    <cellStyle name="Comma0" xfId="694"/>
    <cellStyle name="Comma0 2" xfId="695"/>
    <cellStyle name="Comma0 2 2" xfId="696"/>
    <cellStyle name="Comma0 2 3" xfId="697"/>
    <cellStyle name="Comma0 3" xfId="698"/>
    <cellStyle name="Component" xfId="699"/>
    <cellStyle name="Copied" xfId="700"/>
    <cellStyle name="Currency" xfId="12" builtinId="4"/>
    <cellStyle name="Currency [2]" xfId="701"/>
    <cellStyle name="Currency 10" xfId="702"/>
    <cellStyle name="Currency 10 2" xfId="703"/>
    <cellStyle name="Currency 11" xfId="704"/>
    <cellStyle name="Currency 12" xfId="705"/>
    <cellStyle name="Currency 13" xfId="706"/>
    <cellStyle name="Currency 14" xfId="707"/>
    <cellStyle name="Currency 15" xfId="708"/>
    <cellStyle name="Currency 16" xfId="709"/>
    <cellStyle name="Currency 17" xfId="710"/>
    <cellStyle name="Currency 18" xfId="711"/>
    <cellStyle name="Currency 19" xfId="712"/>
    <cellStyle name="Currency 2" xfId="713"/>
    <cellStyle name="Currency 2 2" xfId="714"/>
    <cellStyle name="Currency 2 3" xfId="715"/>
    <cellStyle name="Currency 2 4" xfId="716"/>
    <cellStyle name="Currency 2 4 2" xfId="717"/>
    <cellStyle name="Currency 20" xfId="718"/>
    <cellStyle name="Currency 21" xfId="719"/>
    <cellStyle name="Currency 22" xfId="720"/>
    <cellStyle name="Currency 23" xfId="721"/>
    <cellStyle name="Currency 24" xfId="722"/>
    <cellStyle name="Currency 25" xfId="723"/>
    <cellStyle name="Currency 26" xfId="724"/>
    <cellStyle name="Currency 27" xfId="725"/>
    <cellStyle name="Currency 28" xfId="726"/>
    <cellStyle name="Currency 29" xfId="727"/>
    <cellStyle name="Currency 3" xfId="728"/>
    <cellStyle name="Currency 30" xfId="729"/>
    <cellStyle name="Currency 31" xfId="730"/>
    <cellStyle name="Currency 32" xfId="731"/>
    <cellStyle name="Currency 33" xfId="732"/>
    <cellStyle name="Currency 34" xfId="733"/>
    <cellStyle name="Currency 35" xfId="734"/>
    <cellStyle name="Currency 36" xfId="735"/>
    <cellStyle name="Currency 37" xfId="736"/>
    <cellStyle name="Currency 38" xfId="737"/>
    <cellStyle name="Currency 39" xfId="738"/>
    <cellStyle name="Currency 4" xfId="739"/>
    <cellStyle name="Currency 4 2" xfId="740"/>
    <cellStyle name="Currency 4 2 2" xfId="741"/>
    <cellStyle name="Currency 40" xfId="742"/>
    <cellStyle name="Currency 41" xfId="743"/>
    <cellStyle name="Currency 42" xfId="744"/>
    <cellStyle name="Currency 43" xfId="745"/>
    <cellStyle name="Currency 44" xfId="746"/>
    <cellStyle name="Currency 45" xfId="747"/>
    <cellStyle name="Currency 46" xfId="748"/>
    <cellStyle name="Currency 47" xfId="749"/>
    <cellStyle name="Currency 48" xfId="750"/>
    <cellStyle name="Currency 49" xfId="751"/>
    <cellStyle name="Currency 5" xfId="752"/>
    <cellStyle name="Currency 5 2" xfId="753"/>
    <cellStyle name="Currency 5 3" xfId="754"/>
    <cellStyle name="Currency 5 3 2" xfId="755"/>
    <cellStyle name="Currency 5 4" xfId="756"/>
    <cellStyle name="Currency 50" xfId="757"/>
    <cellStyle name="Currency 51" xfId="758"/>
    <cellStyle name="Currency 52" xfId="759"/>
    <cellStyle name="Currency 53" xfId="760"/>
    <cellStyle name="Currency 54" xfId="761"/>
    <cellStyle name="Currency 55" xfId="762"/>
    <cellStyle name="Currency 56" xfId="763"/>
    <cellStyle name="Currency 57" xfId="764"/>
    <cellStyle name="Currency 58" xfId="765"/>
    <cellStyle name="Currency 59" xfId="766"/>
    <cellStyle name="Currency 6" xfId="767"/>
    <cellStyle name="Currency 60" xfId="768"/>
    <cellStyle name="Currency 61" xfId="769"/>
    <cellStyle name="Currency 62" xfId="770"/>
    <cellStyle name="Currency 63" xfId="771"/>
    <cellStyle name="Currency 64" xfId="772"/>
    <cellStyle name="Currency 65" xfId="773"/>
    <cellStyle name="Currency 66" xfId="774"/>
    <cellStyle name="Currency 67" xfId="775"/>
    <cellStyle name="Currency 68" xfId="776"/>
    <cellStyle name="Currency 69" xfId="777"/>
    <cellStyle name="Currency 7" xfId="778"/>
    <cellStyle name="Currency 70" xfId="779"/>
    <cellStyle name="Currency 71" xfId="780"/>
    <cellStyle name="Currency 72" xfId="781"/>
    <cellStyle name="Currency 73" xfId="782"/>
    <cellStyle name="Currency 74" xfId="783"/>
    <cellStyle name="Currency 75" xfId="784"/>
    <cellStyle name="Currency 76" xfId="785"/>
    <cellStyle name="Currency 77" xfId="786"/>
    <cellStyle name="Currency 78" xfId="787"/>
    <cellStyle name="Currency 79" xfId="788"/>
    <cellStyle name="Currency 8" xfId="789"/>
    <cellStyle name="Currency 80" xfId="790"/>
    <cellStyle name="Currency 81" xfId="791"/>
    <cellStyle name="Currency 82" xfId="792"/>
    <cellStyle name="Currency 83" xfId="793"/>
    <cellStyle name="Currency 84" xfId="794"/>
    <cellStyle name="Currency 85" xfId="795"/>
    <cellStyle name="Currency 86" xfId="796"/>
    <cellStyle name="Currency 87" xfId="797"/>
    <cellStyle name="Currency 88" xfId="798"/>
    <cellStyle name="Currency 89" xfId="799"/>
    <cellStyle name="Currency 89 2" xfId="800"/>
    <cellStyle name="Currency 9" xfId="801"/>
    <cellStyle name="Currency0" xfId="802"/>
    <cellStyle name="Currency0 2" xfId="803"/>
    <cellStyle name="Currency0 2 2" xfId="804"/>
    <cellStyle name="Currency0 3" xfId="805"/>
    <cellStyle name="currency2" xfId="806"/>
    <cellStyle name="date" xfId="807"/>
    <cellStyle name="Date 2" xfId="808"/>
    <cellStyle name="Date 2 2" xfId="809"/>
    <cellStyle name="Date 3" xfId="810"/>
    <cellStyle name="date 4" xfId="811"/>
    <cellStyle name="date 5" xfId="812"/>
    <cellStyle name="date 6" xfId="813"/>
    <cellStyle name="date 7" xfId="814"/>
    <cellStyle name="date 8" xfId="815"/>
    <cellStyle name="dec0" xfId="816"/>
    <cellStyle name="dec1" xfId="817"/>
    <cellStyle name="dec2" xfId="818"/>
    <cellStyle name="dec3" xfId="819"/>
    <cellStyle name="dec4" xfId="820"/>
    <cellStyle name="dec6" xfId="821"/>
    <cellStyle name="Decimal1" xfId="822"/>
    <cellStyle name="Decimal2" xfId="823"/>
    <cellStyle name="Decimal2 2" xfId="824"/>
    <cellStyle name="Decimal3" xfId="825"/>
    <cellStyle name="Decimal4" xfId="826"/>
    <cellStyle name="Decimal5" xfId="827"/>
    <cellStyle name="Detailed Basic Table" xfId="828"/>
    <cellStyle name="Detailed Basic Table 2" xfId="829"/>
    <cellStyle name="Entered" xfId="830"/>
    <cellStyle name="Euro" xfId="831"/>
    <cellStyle name="Explanatory Text 2" xfId="832"/>
    <cellStyle name="f" xfId="833"/>
    <cellStyle name="Fixed" xfId="834"/>
    <cellStyle name="fixed 10" xfId="835"/>
    <cellStyle name="Fixed 2" xfId="836"/>
    <cellStyle name="fixed 3" xfId="837"/>
    <cellStyle name="fixed 4" xfId="838"/>
    <cellStyle name="fixed 5" xfId="839"/>
    <cellStyle name="fixed 6" xfId="840"/>
    <cellStyle name="fixed 7" xfId="841"/>
    <cellStyle name="fixed 8" xfId="842"/>
    <cellStyle name="fixed 9" xfId="843"/>
    <cellStyle name="Followed Hyperlink" xfId="4" builtinId="9" hidden="1"/>
    <cellStyle name="Followed Hyperlink" xfId="6" builtinId="9" hidden="1"/>
    <cellStyle name="Followed Hyperlink" xfId="8" builtinId="9" hidden="1"/>
    <cellStyle name="Followed Hyperlink" xfId="10" builtinId="9" hidden="1"/>
    <cellStyle name="Footnote 1" xfId="844"/>
    <cellStyle name="Footnote 2" xfId="845"/>
    <cellStyle name="Good 2" xfId="846"/>
    <cellStyle name="Good 2 2" xfId="847"/>
    <cellStyle name="greenl" xfId="848"/>
    <cellStyle name="greenl 2" xfId="849"/>
    <cellStyle name="GreenLet" xfId="850"/>
    <cellStyle name="GreenLet 2" xfId="851"/>
    <cellStyle name="Grey" xfId="852"/>
    <cellStyle name="Grey 2" xfId="853"/>
    <cellStyle name="grnlet" xfId="854"/>
    <cellStyle name="HEADER" xfId="855"/>
    <cellStyle name="Header1" xfId="856"/>
    <cellStyle name="Header2" xfId="857"/>
    <cellStyle name="Heading" xfId="858"/>
    <cellStyle name="Heading 1 2" xfId="859"/>
    <cellStyle name="Heading 1 2 2" xfId="860"/>
    <cellStyle name="Heading 1 2 3" xfId="861"/>
    <cellStyle name="Heading 1 3" xfId="862"/>
    <cellStyle name="Heading 1 4" xfId="863"/>
    <cellStyle name="Heading 1 5" xfId="864"/>
    <cellStyle name="Heading 1 6" xfId="865"/>
    <cellStyle name="Heading 1 6 2" xfId="866"/>
    <cellStyle name="Heading 1 6 3" xfId="867"/>
    <cellStyle name="Heading 1 7" xfId="868"/>
    <cellStyle name="Heading 2 2" xfId="869"/>
    <cellStyle name="Heading 2 2 2" xfId="870"/>
    <cellStyle name="Heading 2 2 3" xfId="871"/>
    <cellStyle name="Heading 2 3" xfId="872"/>
    <cellStyle name="Heading 2 4" xfId="873"/>
    <cellStyle name="Heading 2 5" xfId="874"/>
    <cellStyle name="Heading 2 6" xfId="875"/>
    <cellStyle name="Heading 2 6 2" xfId="876"/>
    <cellStyle name="Heading 2 6 3" xfId="877"/>
    <cellStyle name="Heading 2 7" xfId="878"/>
    <cellStyle name="Heading 3 2" xfId="879"/>
    <cellStyle name="Heading 3 2 2" xfId="880"/>
    <cellStyle name="Heading 4 2" xfId="881"/>
    <cellStyle name="Heading 4 2 2" xfId="882"/>
    <cellStyle name="Heading 5" xfId="883"/>
    <cellStyle name="Hyperlink" xfId="3" builtinId="8" hidden="1"/>
    <cellStyle name="Hyperlink" xfId="5" builtinId="8" hidden="1"/>
    <cellStyle name="Hyperlink" xfId="7" builtinId="8" hidden="1"/>
    <cellStyle name="Hyperlink" xfId="9" builtinId="8" hidden="1"/>
    <cellStyle name="Hyperlink" xfId="10679" builtinId="8"/>
    <cellStyle name="Hyperlink 2" xfId="884"/>
    <cellStyle name="Hyperlink 2 2" xfId="885"/>
    <cellStyle name="Input [yellow]" xfId="886"/>
    <cellStyle name="Input 2" xfId="887"/>
    <cellStyle name="Input 2 2" xfId="888"/>
    <cellStyle name="item num" xfId="889"/>
    <cellStyle name="Left" xfId="890"/>
    <cellStyle name="Left 2" xfId="891"/>
    <cellStyle name="Left Titles" xfId="892"/>
    <cellStyle name="Level 1" xfId="893"/>
    <cellStyle name="Level 1 2" xfId="894"/>
    <cellStyle name="Level 1 2 2" xfId="895"/>
    <cellStyle name="Level 1 3" xfId="896"/>
    <cellStyle name="Level 2" xfId="897"/>
    <cellStyle name="Level 2 2" xfId="898"/>
    <cellStyle name="Level 3" xfId="899"/>
    <cellStyle name="Level 3 2" xfId="900"/>
    <cellStyle name="Lifetime" xfId="901"/>
    <cellStyle name="Linked Cell 2" xfId="902"/>
    <cellStyle name="Linked Cell 2 2" xfId="903"/>
    <cellStyle name="Map Labels" xfId="904"/>
    <cellStyle name="Map Legend" xfId="905"/>
    <cellStyle name="mm/dd/yy" xfId="906"/>
    <cellStyle name="mm/dd/yy 2" xfId="907"/>
    <cellStyle name="Model" xfId="908"/>
    <cellStyle name="Neutral 2" xfId="909"/>
    <cellStyle name="Neutral 2 2" xfId="910"/>
    <cellStyle name="No Value" xfId="911"/>
    <cellStyle name="Normal" xfId="0" builtinId="0"/>
    <cellStyle name="Normal - Style1" xfId="912"/>
    <cellStyle name="Normal - Style1 2" xfId="913"/>
    <cellStyle name="Normal - Style2" xfId="914"/>
    <cellStyle name="Normal - Style3" xfId="915"/>
    <cellStyle name="Normal - Style4" xfId="916"/>
    <cellStyle name="Normal - Style5" xfId="917"/>
    <cellStyle name="Normal - Style6" xfId="918"/>
    <cellStyle name="Normal - Style7" xfId="919"/>
    <cellStyle name="Normal - Style8" xfId="920"/>
    <cellStyle name="Normal 10" xfId="921"/>
    <cellStyle name="Normal 10 2" xfId="922"/>
    <cellStyle name="Normal 10 2 2" xfId="923"/>
    <cellStyle name="Normal 10 2 2 2" xfId="924"/>
    <cellStyle name="Normal 10 2 2 2 2" xfId="925"/>
    <cellStyle name="Normal 10 2 2 2 2 2" xfId="926"/>
    <cellStyle name="Normal 10 2 2 2 3" xfId="927"/>
    <cellStyle name="Normal 10 2 2 3" xfId="928"/>
    <cellStyle name="Normal 10 2 2 3 2" xfId="929"/>
    <cellStyle name="Normal 10 2 2 3 2 2" xfId="930"/>
    <cellStyle name="Normal 10 2 2 3 3" xfId="931"/>
    <cellStyle name="Normal 10 2 2 4" xfId="932"/>
    <cellStyle name="Normal 10 2 2 4 2" xfId="933"/>
    <cellStyle name="Normal 10 2 2 5" xfId="934"/>
    <cellStyle name="Normal 10 2 3" xfId="935"/>
    <cellStyle name="Normal 10 2 3 2" xfId="936"/>
    <cellStyle name="Normal 10 2 3 2 2" xfId="937"/>
    <cellStyle name="Normal 10 2 3 2 2 2" xfId="938"/>
    <cellStyle name="Normal 10 2 3 2 3" xfId="939"/>
    <cellStyle name="Normal 10 2 3 3" xfId="940"/>
    <cellStyle name="Normal 10 2 3 3 2" xfId="941"/>
    <cellStyle name="Normal 10 2 3 4" xfId="942"/>
    <cellStyle name="Normal 10 2 4" xfId="943"/>
    <cellStyle name="Normal 10 2 4 2" xfId="944"/>
    <cellStyle name="Normal 10 2 4 2 2" xfId="945"/>
    <cellStyle name="Normal 10 2 4 3" xfId="946"/>
    <cellStyle name="Normal 10 2 5" xfId="947"/>
    <cellStyle name="Normal 10 2 5 2" xfId="948"/>
    <cellStyle name="Normal 10 2 6" xfId="949"/>
    <cellStyle name="Normal 10 3" xfId="950"/>
    <cellStyle name="Normal 10 3 2" xfId="951"/>
    <cellStyle name="Normal 10 3 2 2" xfId="952"/>
    <cellStyle name="Normal 10 3 2 2 2" xfId="953"/>
    <cellStyle name="Normal 10 3 2 2 2 2" xfId="954"/>
    <cellStyle name="Normal 10 3 2 2 3" xfId="955"/>
    <cellStyle name="Normal 10 3 2 3" xfId="956"/>
    <cellStyle name="Normal 10 3 2 3 2" xfId="957"/>
    <cellStyle name="Normal 10 3 2 3 2 2" xfId="958"/>
    <cellStyle name="Normal 10 3 2 3 3" xfId="959"/>
    <cellStyle name="Normal 10 3 2 4" xfId="960"/>
    <cellStyle name="Normal 10 3 2 4 2" xfId="961"/>
    <cellStyle name="Normal 10 3 2 5" xfId="962"/>
    <cellStyle name="Normal 10 3 3" xfId="963"/>
    <cellStyle name="Normal 10 3 3 2" xfId="964"/>
    <cellStyle name="Normal 10 3 3 2 2" xfId="965"/>
    <cellStyle name="Normal 10 3 3 2 2 2" xfId="966"/>
    <cellStyle name="Normal 10 3 3 2 3" xfId="967"/>
    <cellStyle name="Normal 10 3 3 3" xfId="968"/>
    <cellStyle name="Normal 10 3 3 3 2" xfId="969"/>
    <cellStyle name="Normal 10 3 3 4" xfId="970"/>
    <cellStyle name="Normal 10 3 4" xfId="971"/>
    <cellStyle name="Normal 10 3 4 2" xfId="972"/>
    <cellStyle name="Normal 10 3 4 2 2" xfId="973"/>
    <cellStyle name="Normal 10 3 4 3" xfId="974"/>
    <cellStyle name="Normal 10 3 5" xfId="975"/>
    <cellStyle name="Normal 10 3 5 2" xfId="976"/>
    <cellStyle name="Normal 10 3 6" xfId="977"/>
    <cellStyle name="Normal 10 4" xfId="978"/>
    <cellStyle name="Normal 10 4 2" xfId="979"/>
    <cellStyle name="Normal 10 4 2 2" xfId="980"/>
    <cellStyle name="Normal 10 4 2 2 2" xfId="981"/>
    <cellStyle name="Normal 10 4 2 2 2 2" xfId="982"/>
    <cellStyle name="Normal 10 4 2 2 3" xfId="983"/>
    <cellStyle name="Normal 10 4 2 3" xfId="984"/>
    <cellStyle name="Normal 10 4 2 3 2" xfId="985"/>
    <cellStyle name="Normal 10 4 2 4" xfId="986"/>
    <cellStyle name="Normal 10 4 3" xfId="987"/>
    <cellStyle name="Normal 10 4 3 2" xfId="988"/>
    <cellStyle name="Normal 10 4 3 2 2" xfId="989"/>
    <cellStyle name="Normal 10 4 3 3" xfId="990"/>
    <cellStyle name="Normal 10 4 4" xfId="991"/>
    <cellStyle name="Normal 10 4 4 2" xfId="992"/>
    <cellStyle name="Normal 10 4 5" xfId="993"/>
    <cellStyle name="Normal 10 5" xfId="994"/>
    <cellStyle name="Normal 10 5 2" xfId="995"/>
    <cellStyle name="Normal 10 5 2 2" xfId="996"/>
    <cellStyle name="Normal 10 5 2 2 2" xfId="997"/>
    <cellStyle name="Normal 10 5 2 2 2 2" xfId="998"/>
    <cellStyle name="Normal 10 5 2 2 3" xfId="999"/>
    <cellStyle name="Normal 10 5 2 3" xfId="1000"/>
    <cellStyle name="Normal 10 5 2 3 2" xfId="1001"/>
    <cellStyle name="Normal 10 5 2 4" xfId="1002"/>
    <cellStyle name="Normal 10 5 3" xfId="1003"/>
    <cellStyle name="Normal 10 5 3 2" xfId="1004"/>
    <cellStyle name="Normal 10 5 3 2 2" xfId="1005"/>
    <cellStyle name="Normal 10 5 3 3" xfId="1006"/>
    <cellStyle name="Normal 10 5 4" xfId="1007"/>
    <cellStyle name="Normal 10 5 4 2" xfId="1008"/>
    <cellStyle name="Normal 10 5 5" xfId="1009"/>
    <cellStyle name="Normal 10 6" xfId="1010"/>
    <cellStyle name="Normal 10 6 2" xfId="1011"/>
    <cellStyle name="Normal 10 6 2 2" xfId="1012"/>
    <cellStyle name="Normal 10 6 2 2 2" xfId="1013"/>
    <cellStyle name="Normal 10 6 2 3" xfId="1014"/>
    <cellStyle name="Normal 10 6 3" xfId="1015"/>
    <cellStyle name="Normal 10 6 3 2" xfId="1016"/>
    <cellStyle name="Normal 10 6 4" xfId="1017"/>
    <cellStyle name="Normal 10 7" xfId="1018"/>
    <cellStyle name="Normal 10 7 2" xfId="1019"/>
    <cellStyle name="Normal 10 7 2 2" xfId="1020"/>
    <cellStyle name="Normal 10 7 3" xfId="1021"/>
    <cellStyle name="Normal 10 8" xfId="1022"/>
    <cellStyle name="Normal 10 8 2" xfId="1023"/>
    <cellStyle name="Normal 10 9" xfId="1024"/>
    <cellStyle name="Normal 100" xfId="1025"/>
    <cellStyle name="Normal 100 2" xfId="1026"/>
    <cellStyle name="Normal 101" xfId="1027"/>
    <cellStyle name="Normal 102" xfId="1028"/>
    <cellStyle name="Normal 103" xfId="1029"/>
    <cellStyle name="Normal 11" xfId="1030"/>
    <cellStyle name="Normal 11 10" xfId="1031"/>
    <cellStyle name="Normal 11 2" xfId="1032"/>
    <cellStyle name="Normal 11 2 2" xfId="1033"/>
    <cellStyle name="Normal 11 2 2 2" xfId="1034"/>
    <cellStyle name="Normal 11 2 2 2 2" xfId="1035"/>
    <cellStyle name="Normal 11 2 2 2 2 2" xfId="1036"/>
    <cellStyle name="Normal 11 2 2 2 3" xfId="1037"/>
    <cellStyle name="Normal 11 2 2 3" xfId="1038"/>
    <cellStyle name="Normal 11 2 2 3 2" xfId="1039"/>
    <cellStyle name="Normal 11 2 2 3 2 2" xfId="1040"/>
    <cellStyle name="Normal 11 2 2 3 3" xfId="1041"/>
    <cellStyle name="Normal 11 2 2 4" xfId="1042"/>
    <cellStyle name="Normal 11 2 2 4 2" xfId="1043"/>
    <cellStyle name="Normal 11 2 2 5" xfId="1044"/>
    <cellStyle name="Normal 11 2 3" xfId="1045"/>
    <cellStyle name="Normal 11 2 3 2" xfId="1046"/>
    <cellStyle name="Normal 11 2 3 2 2" xfId="1047"/>
    <cellStyle name="Normal 11 2 3 2 2 2" xfId="1048"/>
    <cellStyle name="Normal 11 2 3 2 3" xfId="1049"/>
    <cellStyle name="Normal 11 2 3 3" xfId="1050"/>
    <cellStyle name="Normal 11 2 3 3 2" xfId="1051"/>
    <cellStyle name="Normal 11 2 3 4" xfId="1052"/>
    <cellStyle name="Normal 11 2 4" xfId="1053"/>
    <cellStyle name="Normal 11 2 4 2" xfId="1054"/>
    <cellStyle name="Normal 11 2 4 2 2" xfId="1055"/>
    <cellStyle name="Normal 11 2 4 3" xfId="1056"/>
    <cellStyle name="Normal 11 2 5" xfId="1057"/>
    <cellStyle name="Normal 11 2 5 2" xfId="1058"/>
    <cellStyle name="Normal 11 2 6" xfId="1059"/>
    <cellStyle name="Normal 11 3" xfId="1060"/>
    <cellStyle name="Normal 11 3 2" xfId="1061"/>
    <cellStyle name="Normal 11 3 2 2" xfId="1062"/>
    <cellStyle name="Normal 11 3 2 2 2" xfId="1063"/>
    <cellStyle name="Normal 11 3 2 2 2 2" xfId="1064"/>
    <cellStyle name="Normal 11 3 2 2 3" xfId="1065"/>
    <cellStyle name="Normal 11 3 2 3" xfId="1066"/>
    <cellStyle name="Normal 11 3 2 3 2" xfId="1067"/>
    <cellStyle name="Normal 11 3 2 3 2 2" xfId="1068"/>
    <cellStyle name="Normal 11 3 2 3 3" xfId="1069"/>
    <cellStyle name="Normal 11 3 2 4" xfId="1070"/>
    <cellStyle name="Normal 11 3 2 4 2" xfId="1071"/>
    <cellStyle name="Normal 11 3 2 5" xfId="1072"/>
    <cellStyle name="Normal 11 3 3" xfId="1073"/>
    <cellStyle name="Normal 11 3 3 2" xfId="1074"/>
    <cellStyle name="Normal 11 3 3 2 2" xfId="1075"/>
    <cellStyle name="Normal 11 3 3 2 2 2" xfId="1076"/>
    <cellStyle name="Normal 11 3 3 2 3" xfId="1077"/>
    <cellStyle name="Normal 11 3 3 3" xfId="1078"/>
    <cellStyle name="Normal 11 3 3 3 2" xfId="1079"/>
    <cellStyle name="Normal 11 3 3 4" xfId="1080"/>
    <cellStyle name="Normal 11 3 4" xfId="1081"/>
    <cellStyle name="Normal 11 3 4 2" xfId="1082"/>
    <cellStyle name="Normal 11 3 4 2 2" xfId="1083"/>
    <cellStyle name="Normal 11 3 4 3" xfId="1084"/>
    <cellStyle name="Normal 11 3 5" xfId="1085"/>
    <cellStyle name="Normal 11 3 5 2" xfId="1086"/>
    <cellStyle name="Normal 11 3 6" xfId="1087"/>
    <cellStyle name="Normal 11 4" xfId="1088"/>
    <cellStyle name="Normal 11 4 2" xfId="1089"/>
    <cellStyle name="Normal 11 4 2 2" xfId="1090"/>
    <cellStyle name="Normal 11 4 2 2 2" xfId="1091"/>
    <cellStyle name="Normal 11 4 2 2 2 2" xfId="1092"/>
    <cellStyle name="Normal 11 4 2 2 3" xfId="1093"/>
    <cellStyle name="Normal 11 4 2 3" xfId="1094"/>
    <cellStyle name="Normal 11 4 2 3 2" xfId="1095"/>
    <cellStyle name="Normal 11 4 2 4" xfId="1096"/>
    <cellStyle name="Normal 11 4 3" xfId="1097"/>
    <cellStyle name="Normal 11 4 3 2" xfId="1098"/>
    <cellStyle name="Normal 11 4 3 2 2" xfId="1099"/>
    <cellStyle name="Normal 11 4 3 3" xfId="1100"/>
    <cellStyle name="Normal 11 4 4" xfId="1101"/>
    <cellStyle name="Normal 11 4 4 2" xfId="1102"/>
    <cellStyle name="Normal 11 4 5" xfId="1103"/>
    <cellStyle name="Normal 11 5" xfId="1104"/>
    <cellStyle name="Normal 11 5 2" xfId="1105"/>
    <cellStyle name="Normal 11 5 2 2" xfId="1106"/>
    <cellStyle name="Normal 11 5 2 2 2" xfId="1107"/>
    <cellStyle name="Normal 11 5 2 2 2 2" xfId="1108"/>
    <cellStyle name="Normal 11 5 2 2 3" xfId="1109"/>
    <cellStyle name="Normal 11 5 2 3" xfId="1110"/>
    <cellStyle name="Normal 11 5 2 3 2" xfId="1111"/>
    <cellStyle name="Normal 11 5 2 4" xfId="1112"/>
    <cellStyle name="Normal 11 5 3" xfId="1113"/>
    <cellStyle name="Normal 11 5 3 2" xfId="1114"/>
    <cellStyle name="Normal 11 5 3 2 2" xfId="1115"/>
    <cellStyle name="Normal 11 5 3 3" xfId="1116"/>
    <cellStyle name="Normal 11 5 4" xfId="1117"/>
    <cellStyle name="Normal 11 5 4 2" xfId="1118"/>
    <cellStyle name="Normal 11 5 5" xfId="1119"/>
    <cellStyle name="Normal 11 6" xfId="1120"/>
    <cellStyle name="Normal 11 6 2" xfId="1121"/>
    <cellStyle name="Normal 11 6 2 2" xfId="1122"/>
    <cellStyle name="Normal 11 6 2 2 2" xfId="1123"/>
    <cellStyle name="Normal 11 6 2 3" xfId="1124"/>
    <cellStyle name="Normal 11 6 3" xfId="1125"/>
    <cellStyle name="Normal 11 6 3 2" xfId="1126"/>
    <cellStyle name="Normal 11 6 4" xfId="1127"/>
    <cellStyle name="Normal 11 7" xfId="1128"/>
    <cellStyle name="Normal 11 7 2" xfId="1129"/>
    <cellStyle name="Normal 11 7 2 2" xfId="1130"/>
    <cellStyle name="Normal 11 7 3" xfId="1131"/>
    <cellStyle name="Normal 11 8" xfId="1132"/>
    <cellStyle name="Normal 11 8 2" xfId="1133"/>
    <cellStyle name="Normal 11 9" xfId="1134"/>
    <cellStyle name="Normal 12" xfId="1135"/>
    <cellStyle name="Normal 12 10" xfId="1136"/>
    <cellStyle name="Normal 12 2" xfId="1137"/>
    <cellStyle name="Normal 12 2 2" xfId="1138"/>
    <cellStyle name="Normal 12 2 2 2" xfId="1139"/>
    <cellStyle name="Normal 12 2 2 2 2" xfId="1140"/>
    <cellStyle name="Normal 12 2 2 2 2 2" xfId="1141"/>
    <cellStyle name="Normal 12 2 2 2 3" xfId="1142"/>
    <cellStyle name="Normal 12 2 2 3" xfId="1143"/>
    <cellStyle name="Normal 12 2 2 3 2" xfId="1144"/>
    <cellStyle name="Normal 12 2 2 3 2 2" xfId="1145"/>
    <cellStyle name="Normal 12 2 2 3 3" xfId="1146"/>
    <cellStyle name="Normal 12 2 2 4" xfId="1147"/>
    <cellStyle name="Normal 12 2 2 4 2" xfId="1148"/>
    <cellStyle name="Normal 12 2 2 5" xfId="1149"/>
    <cellStyle name="Normal 12 2 3" xfId="1150"/>
    <cellStyle name="Normal 12 2 3 2" xfId="1151"/>
    <cellStyle name="Normal 12 2 3 2 2" xfId="1152"/>
    <cellStyle name="Normal 12 2 3 2 2 2" xfId="1153"/>
    <cellStyle name="Normal 12 2 3 2 3" xfId="1154"/>
    <cellStyle name="Normal 12 2 3 3" xfId="1155"/>
    <cellStyle name="Normal 12 2 3 3 2" xfId="1156"/>
    <cellStyle name="Normal 12 2 3 4" xfId="1157"/>
    <cellStyle name="Normal 12 2 4" xfId="1158"/>
    <cellStyle name="Normal 12 2 4 2" xfId="1159"/>
    <cellStyle name="Normal 12 2 4 2 2" xfId="1160"/>
    <cellStyle name="Normal 12 2 4 3" xfId="1161"/>
    <cellStyle name="Normal 12 2 5" xfId="1162"/>
    <cellStyle name="Normal 12 2 5 2" xfId="1163"/>
    <cellStyle name="Normal 12 2 6" xfId="1164"/>
    <cellStyle name="Normal 12 3" xfId="1165"/>
    <cellStyle name="Normal 12 3 2" xfId="1166"/>
    <cellStyle name="Normal 12 3 2 2" xfId="1167"/>
    <cellStyle name="Normal 12 3 2 2 2" xfId="1168"/>
    <cellStyle name="Normal 12 3 2 2 2 2" xfId="1169"/>
    <cellStyle name="Normal 12 3 2 2 3" xfId="1170"/>
    <cellStyle name="Normal 12 3 2 3" xfId="1171"/>
    <cellStyle name="Normal 12 3 2 3 2" xfId="1172"/>
    <cellStyle name="Normal 12 3 2 3 2 2" xfId="1173"/>
    <cellStyle name="Normal 12 3 2 3 3" xfId="1174"/>
    <cellStyle name="Normal 12 3 2 4" xfId="1175"/>
    <cellStyle name="Normal 12 3 2 4 2" xfId="1176"/>
    <cellStyle name="Normal 12 3 2 5" xfId="1177"/>
    <cellStyle name="Normal 12 3 3" xfId="1178"/>
    <cellStyle name="Normal 12 3 3 2" xfId="1179"/>
    <cellStyle name="Normal 12 3 3 2 2" xfId="1180"/>
    <cellStyle name="Normal 12 3 3 2 2 2" xfId="1181"/>
    <cellStyle name="Normal 12 3 3 2 3" xfId="1182"/>
    <cellStyle name="Normal 12 3 3 3" xfId="1183"/>
    <cellStyle name="Normal 12 3 3 3 2" xfId="1184"/>
    <cellStyle name="Normal 12 3 3 4" xfId="1185"/>
    <cellStyle name="Normal 12 3 4" xfId="1186"/>
    <cellStyle name="Normal 12 3 4 2" xfId="1187"/>
    <cellStyle name="Normal 12 3 4 2 2" xfId="1188"/>
    <cellStyle name="Normal 12 3 4 3" xfId="1189"/>
    <cellStyle name="Normal 12 3 5" xfId="1190"/>
    <cellStyle name="Normal 12 3 5 2" xfId="1191"/>
    <cellStyle name="Normal 12 3 6" xfId="1192"/>
    <cellStyle name="Normal 12 4" xfId="1193"/>
    <cellStyle name="Normal 12 4 2" xfId="1194"/>
    <cellStyle name="Normal 12 4 2 2" xfId="1195"/>
    <cellStyle name="Normal 12 4 2 2 2" xfId="1196"/>
    <cellStyle name="Normal 12 4 2 2 2 2" xfId="1197"/>
    <cellStyle name="Normal 12 4 2 2 3" xfId="1198"/>
    <cellStyle name="Normal 12 4 2 3" xfId="1199"/>
    <cellStyle name="Normal 12 4 2 3 2" xfId="1200"/>
    <cellStyle name="Normal 12 4 2 4" xfId="1201"/>
    <cellStyle name="Normal 12 4 3" xfId="1202"/>
    <cellStyle name="Normal 12 4 3 2" xfId="1203"/>
    <cellStyle name="Normal 12 4 3 2 2" xfId="1204"/>
    <cellStyle name="Normal 12 4 3 3" xfId="1205"/>
    <cellStyle name="Normal 12 4 4" xfId="1206"/>
    <cellStyle name="Normal 12 4 4 2" xfId="1207"/>
    <cellStyle name="Normal 12 4 5" xfId="1208"/>
    <cellStyle name="Normal 12 5" xfId="1209"/>
    <cellStyle name="Normal 12 5 2" xfId="1210"/>
    <cellStyle name="Normal 12 5 2 2" xfId="1211"/>
    <cellStyle name="Normal 12 5 2 2 2" xfId="1212"/>
    <cellStyle name="Normal 12 5 2 2 2 2" xfId="1213"/>
    <cellStyle name="Normal 12 5 2 2 3" xfId="1214"/>
    <cellStyle name="Normal 12 5 2 3" xfId="1215"/>
    <cellStyle name="Normal 12 5 2 3 2" xfId="1216"/>
    <cellStyle name="Normal 12 5 2 4" xfId="1217"/>
    <cellStyle name="Normal 12 5 3" xfId="1218"/>
    <cellStyle name="Normal 12 5 3 2" xfId="1219"/>
    <cellStyle name="Normal 12 5 3 2 2" xfId="1220"/>
    <cellStyle name="Normal 12 5 3 3" xfId="1221"/>
    <cellStyle name="Normal 12 5 4" xfId="1222"/>
    <cellStyle name="Normal 12 5 4 2" xfId="1223"/>
    <cellStyle name="Normal 12 5 5" xfId="1224"/>
    <cellStyle name="Normal 12 6" xfId="1225"/>
    <cellStyle name="Normal 12 6 2" xfId="1226"/>
    <cellStyle name="Normal 12 6 2 2" xfId="1227"/>
    <cellStyle name="Normal 12 6 2 2 2" xfId="1228"/>
    <cellStyle name="Normal 12 6 2 3" xfId="1229"/>
    <cellStyle name="Normal 12 6 3" xfId="1230"/>
    <cellStyle name="Normal 12 6 3 2" xfId="1231"/>
    <cellStyle name="Normal 12 6 4" xfId="1232"/>
    <cellStyle name="Normal 12 7" xfId="1233"/>
    <cellStyle name="Normal 12 7 2" xfId="1234"/>
    <cellStyle name="Normal 12 7 2 2" xfId="1235"/>
    <cellStyle name="Normal 12 7 3" xfId="1236"/>
    <cellStyle name="Normal 12 8" xfId="1237"/>
    <cellStyle name="Normal 12 8 2" xfId="1238"/>
    <cellStyle name="Normal 12 9" xfId="1239"/>
    <cellStyle name="Normal 13" xfId="1240"/>
    <cellStyle name="Normal 13 2" xfId="1241"/>
    <cellStyle name="Normal 13 2 2" xfId="1242"/>
    <cellStyle name="Normal 13 2 2 2" xfId="1243"/>
    <cellStyle name="Normal 13 2 2 2 2" xfId="1244"/>
    <cellStyle name="Normal 13 2 2 2 2 2" xfId="1245"/>
    <cellStyle name="Normal 13 2 2 2 3" xfId="1246"/>
    <cellStyle name="Normal 13 2 2 3" xfId="1247"/>
    <cellStyle name="Normal 13 2 2 3 2" xfId="1248"/>
    <cellStyle name="Normal 13 2 2 3 2 2" xfId="1249"/>
    <cellStyle name="Normal 13 2 2 3 3" xfId="1250"/>
    <cellStyle name="Normal 13 2 2 4" xfId="1251"/>
    <cellStyle name="Normal 13 2 2 4 2" xfId="1252"/>
    <cellStyle name="Normal 13 2 2 5" xfId="1253"/>
    <cellStyle name="Normal 13 2 3" xfId="1254"/>
    <cellStyle name="Normal 13 2 3 2" xfId="1255"/>
    <cellStyle name="Normal 13 2 3 2 2" xfId="1256"/>
    <cellStyle name="Normal 13 2 3 2 2 2" xfId="1257"/>
    <cellStyle name="Normal 13 2 3 2 3" xfId="1258"/>
    <cellStyle name="Normal 13 2 3 3" xfId="1259"/>
    <cellStyle name="Normal 13 2 3 3 2" xfId="1260"/>
    <cellStyle name="Normal 13 2 3 4" xfId="1261"/>
    <cellStyle name="Normal 13 2 4" xfId="1262"/>
    <cellStyle name="Normal 13 2 4 2" xfId="1263"/>
    <cellStyle name="Normal 13 2 4 2 2" xfId="1264"/>
    <cellStyle name="Normal 13 2 4 3" xfId="1265"/>
    <cellStyle name="Normal 13 2 5" xfId="1266"/>
    <cellStyle name="Normal 13 2 5 2" xfId="1267"/>
    <cellStyle name="Normal 13 2 6" xfId="1268"/>
    <cellStyle name="Normal 13 3" xfId="1269"/>
    <cellStyle name="Normal 13 3 2" xfId="1270"/>
    <cellStyle name="Normal 13 3 2 2" xfId="1271"/>
    <cellStyle name="Normal 13 3 2 2 2" xfId="1272"/>
    <cellStyle name="Normal 13 3 2 2 2 2" xfId="1273"/>
    <cellStyle name="Normal 13 3 2 2 3" xfId="1274"/>
    <cellStyle name="Normal 13 3 2 3" xfId="1275"/>
    <cellStyle name="Normal 13 3 2 3 2" xfId="1276"/>
    <cellStyle name="Normal 13 3 2 3 2 2" xfId="1277"/>
    <cellStyle name="Normal 13 3 2 3 3" xfId="1278"/>
    <cellStyle name="Normal 13 3 2 4" xfId="1279"/>
    <cellStyle name="Normal 13 3 2 4 2" xfId="1280"/>
    <cellStyle name="Normal 13 3 2 5" xfId="1281"/>
    <cellStyle name="Normal 13 3 3" xfId="1282"/>
    <cellStyle name="Normal 13 3 3 2" xfId="1283"/>
    <cellStyle name="Normal 13 3 3 2 2" xfId="1284"/>
    <cellStyle name="Normal 13 3 3 2 2 2" xfId="1285"/>
    <cellStyle name="Normal 13 3 3 2 3" xfId="1286"/>
    <cellStyle name="Normal 13 3 3 3" xfId="1287"/>
    <cellStyle name="Normal 13 3 3 3 2" xfId="1288"/>
    <cellStyle name="Normal 13 3 3 4" xfId="1289"/>
    <cellStyle name="Normal 13 3 4" xfId="1290"/>
    <cellStyle name="Normal 13 3 4 2" xfId="1291"/>
    <cellStyle name="Normal 13 3 4 2 2" xfId="1292"/>
    <cellStyle name="Normal 13 3 4 3" xfId="1293"/>
    <cellStyle name="Normal 13 3 5" xfId="1294"/>
    <cellStyle name="Normal 13 3 5 2" xfId="1295"/>
    <cellStyle name="Normal 13 3 6" xfId="1296"/>
    <cellStyle name="Normal 13 4" xfId="1297"/>
    <cellStyle name="Normal 13 4 2" xfId="1298"/>
    <cellStyle name="Normal 13 4 2 2" xfId="1299"/>
    <cellStyle name="Normal 13 4 2 2 2" xfId="1300"/>
    <cellStyle name="Normal 13 4 2 2 2 2" xfId="1301"/>
    <cellStyle name="Normal 13 4 2 2 3" xfId="1302"/>
    <cellStyle name="Normal 13 4 2 3" xfId="1303"/>
    <cellStyle name="Normal 13 4 2 3 2" xfId="1304"/>
    <cellStyle name="Normal 13 4 2 4" xfId="1305"/>
    <cellStyle name="Normal 13 4 3" xfId="1306"/>
    <cellStyle name="Normal 13 4 3 2" xfId="1307"/>
    <cellStyle name="Normal 13 4 3 2 2" xfId="1308"/>
    <cellStyle name="Normal 13 4 3 3" xfId="1309"/>
    <cellStyle name="Normal 13 4 4" xfId="1310"/>
    <cellStyle name="Normal 13 4 4 2" xfId="1311"/>
    <cellStyle name="Normal 13 4 5" xfId="1312"/>
    <cellStyle name="Normal 13 5" xfId="1313"/>
    <cellStyle name="Normal 13 5 2" xfId="1314"/>
    <cellStyle name="Normal 13 5 2 2" xfId="1315"/>
    <cellStyle name="Normal 13 5 2 2 2" xfId="1316"/>
    <cellStyle name="Normal 13 5 2 2 2 2" xfId="1317"/>
    <cellStyle name="Normal 13 5 2 2 3" xfId="1318"/>
    <cellStyle name="Normal 13 5 2 3" xfId="1319"/>
    <cellStyle name="Normal 13 5 2 3 2" xfId="1320"/>
    <cellStyle name="Normal 13 5 2 4" xfId="1321"/>
    <cellStyle name="Normal 13 5 3" xfId="1322"/>
    <cellStyle name="Normal 13 5 3 2" xfId="1323"/>
    <cellStyle name="Normal 13 5 3 2 2" xfId="1324"/>
    <cellStyle name="Normal 13 5 3 3" xfId="1325"/>
    <cellStyle name="Normal 13 5 4" xfId="1326"/>
    <cellStyle name="Normal 13 5 4 2" xfId="1327"/>
    <cellStyle name="Normal 13 5 5" xfId="1328"/>
    <cellStyle name="Normal 13 6" xfId="1329"/>
    <cellStyle name="Normal 13 6 2" xfId="1330"/>
    <cellStyle name="Normal 13 6 2 2" xfId="1331"/>
    <cellStyle name="Normal 13 6 2 2 2" xfId="1332"/>
    <cellStyle name="Normal 13 6 2 3" xfId="1333"/>
    <cellStyle name="Normal 13 6 3" xfId="1334"/>
    <cellStyle name="Normal 13 6 3 2" xfId="1335"/>
    <cellStyle name="Normal 13 6 4" xfId="1336"/>
    <cellStyle name="Normal 13 7" xfId="1337"/>
    <cellStyle name="Normal 13 7 2" xfId="1338"/>
    <cellStyle name="Normal 13 7 2 2" xfId="1339"/>
    <cellStyle name="Normal 13 7 3" xfId="1340"/>
    <cellStyle name="Normal 13 8" xfId="1341"/>
    <cellStyle name="Normal 13 8 2" xfId="1342"/>
    <cellStyle name="Normal 14" xfId="1343"/>
    <cellStyle name="Normal 14 2" xfId="1344"/>
    <cellStyle name="Normal 14 2 2" xfId="1345"/>
    <cellStyle name="Normal 14 2 2 2" xfId="1346"/>
    <cellStyle name="Normal 14 2 2 2 2" xfId="1347"/>
    <cellStyle name="Normal 14 2 2 2 2 2" xfId="1348"/>
    <cellStyle name="Normal 14 2 2 2 3" xfId="1349"/>
    <cellStyle name="Normal 14 2 2 3" xfId="1350"/>
    <cellStyle name="Normal 14 2 2 3 2" xfId="1351"/>
    <cellStyle name="Normal 14 2 2 3 2 2" xfId="1352"/>
    <cellStyle name="Normal 14 2 2 3 3" xfId="1353"/>
    <cellStyle name="Normal 14 2 2 4" xfId="1354"/>
    <cellStyle name="Normal 14 2 2 4 2" xfId="1355"/>
    <cellStyle name="Normal 14 2 2 5" xfId="1356"/>
    <cellStyle name="Normal 14 2 3" xfId="1357"/>
    <cellStyle name="Normal 14 2 3 2" xfId="1358"/>
    <cellStyle name="Normal 14 2 3 2 2" xfId="1359"/>
    <cellStyle name="Normal 14 2 3 2 2 2" xfId="1360"/>
    <cellStyle name="Normal 14 2 3 2 3" xfId="1361"/>
    <cellStyle name="Normal 14 2 3 3" xfId="1362"/>
    <cellStyle name="Normal 14 2 3 3 2" xfId="1363"/>
    <cellStyle name="Normal 14 2 3 4" xfId="1364"/>
    <cellStyle name="Normal 14 2 4" xfId="1365"/>
    <cellStyle name="Normal 14 2 4 2" xfId="1366"/>
    <cellStyle name="Normal 14 2 4 2 2" xfId="1367"/>
    <cellStyle name="Normal 14 2 4 3" xfId="1368"/>
    <cellStyle name="Normal 14 2 5" xfId="1369"/>
    <cellStyle name="Normal 14 2 5 2" xfId="1370"/>
    <cellStyle name="Normal 14 2 6" xfId="1371"/>
    <cellStyle name="Normal 14 3" xfId="1372"/>
    <cellStyle name="Normal 14 3 2" xfId="1373"/>
    <cellStyle name="Normal 14 3 2 2" xfId="1374"/>
    <cellStyle name="Normal 14 3 2 2 2" xfId="1375"/>
    <cellStyle name="Normal 14 3 2 2 2 2" xfId="1376"/>
    <cellStyle name="Normal 14 3 2 2 3" xfId="1377"/>
    <cellStyle name="Normal 14 3 2 3" xfId="1378"/>
    <cellStyle name="Normal 14 3 2 3 2" xfId="1379"/>
    <cellStyle name="Normal 14 3 2 3 2 2" xfId="1380"/>
    <cellStyle name="Normal 14 3 2 3 3" xfId="1381"/>
    <cellStyle name="Normal 14 3 2 4" xfId="1382"/>
    <cellStyle name="Normal 14 3 2 4 2" xfId="1383"/>
    <cellStyle name="Normal 14 3 2 5" xfId="1384"/>
    <cellStyle name="Normal 14 3 3" xfId="1385"/>
    <cellStyle name="Normal 14 3 3 2" xfId="1386"/>
    <cellStyle name="Normal 14 3 3 2 2" xfId="1387"/>
    <cellStyle name="Normal 14 3 3 2 2 2" xfId="1388"/>
    <cellStyle name="Normal 14 3 3 2 3" xfId="1389"/>
    <cellStyle name="Normal 14 3 3 3" xfId="1390"/>
    <cellStyle name="Normal 14 3 3 3 2" xfId="1391"/>
    <cellStyle name="Normal 14 3 3 4" xfId="1392"/>
    <cellStyle name="Normal 14 3 4" xfId="1393"/>
    <cellStyle name="Normal 14 3 4 2" xfId="1394"/>
    <cellStyle name="Normal 14 3 4 2 2" xfId="1395"/>
    <cellStyle name="Normal 14 3 4 3" xfId="1396"/>
    <cellStyle name="Normal 14 3 5" xfId="1397"/>
    <cellStyle name="Normal 14 3 5 2" xfId="1398"/>
    <cellStyle name="Normal 14 3 6" xfId="1399"/>
    <cellStyle name="Normal 14 4" xfId="1400"/>
    <cellStyle name="Normal 14 4 2" xfId="1401"/>
    <cellStyle name="Normal 14 4 2 2" xfId="1402"/>
    <cellStyle name="Normal 14 4 2 2 2" xfId="1403"/>
    <cellStyle name="Normal 14 4 2 2 2 2" xfId="1404"/>
    <cellStyle name="Normal 14 4 2 2 3" xfId="1405"/>
    <cellStyle name="Normal 14 4 2 3" xfId="1406"/>
    <cellStyle name="Normal 14 4 2 3 2" xfId="1407"/>
    <cellStyle name="Normal 14 4 2 4" xfId="1408"/>
    <cellStyle name="Normal 14 4 3" xfId="1409"/>
    <cellStyle name="Normal 14 4 3 2" xfId="1410"/>
    <cellStyle name="Normal 14 4 3 2 2" xfId="1411"/>
    <cellStyle name="Normal 14 4 3 3" xfId="1412"/>
    <cellStyle name="Normal 14 4 4" xfId="1413"/>
    <cellStyle name="Normal 14 4 4 2" xfId="1414"/>
    <cellStyle name="Normal 14 4 5" xfId="1415"/>
    <cellStyle name="Normal 14 5" xfId="1416"/>
    <cellStyle name="Normal 14 5 2" xfId="1417"/>
    <cellStyle name="Normal 14 5 2 2" xfId="1418"/>
    <cellStyle name="Normal 14 5 2 2 2" xfId="1419"/>
    <cellStyle name="Normal 14 5 2 2 2 2" xfId="1420"/>
    <cellStyle name="Normal 14 5 2 2 3" xfId="1421"/>
    <cellStyle name="Normal 14 5 2 3" xfId="1422"/>
    <cellStyle name="Normal 14 5 2 3 2" xfId="1423"/>
    <cellStyle name="Normal 14 5 2 4" xfId="1424"/>
    <cellStyle name="Normal 14 5 3" xfId="1425"/>
    <cellStyle name="Normal 14 5 3 2" xfId="1426"/>
    <cellStyle name="Normal 14 5 3 2 2" xfId="1427"/>
    <cellStyle name="Normal 14 5 3 3" xfId="1428"/>
    <cellStyle name="Normal 14 5 4" xfId="1429"/>
    <cellStyle name="Normal 14 5 4 2" xfId="1430"/>
    <cellStyle name="Normal 14 5 5" xfId="1431"/>
    <cellStyle name="Normal 14 6" xfId="1432"/>
    <cellStyle name="Normal 14 6 2" xfId="1433"/>
    <cellStyle name="Normal 14 6 2 2" xfId="1434"/>
    <cellStyle name="Normal 14 6 2 2 2" xfId="1435"/>
    <cellStyle name="Normal 14 6 2 3" xfId="1436"/>
    <cellStyle name="Normal 14 6 3" xfId="1437"/>
    <cellStyle name="Normal 14 6 3 2" xfId="1438"/>
    <cellStyle name="Normal 14 6 4" xfId="1439"/>
    <cellStyle name="Normal 14 7" xfId="1440"/>
    <cellStyle name="Normal 14 7 2" xfId="1441"/>
    <cellStyle name="Normal 14 7 2 2" xfId="1442"/>
    <cellStyle name="Normal 14 7 3" xfId="1443"/>
    <cellStyle name="Normal 14 8" xfId="1444"/>
    <cellStyle name="Normal 14 8 2" xfId="1445"/>
    <cellStyle name="Normal 14 9" xfId="1446"/>
    <cellStyle name="Normal 15" xfId="1447"/>
    <cellStyle name="Normal 16" xfId="1448"/>
    <cellStyle name="Normal 17" xfId="1449"/>
    <cellStyle name="Normal 18" xfId="1450"/>
    <cellStyle name="Normal 19" xfId="1451"/>
    <cellStyle name="Normal 2" xfId="2"/>
    <cellStyle name="Normal 2 10" xfId="1452"/>
    <cellStyle name="Normal 2 10 2" xfId="1453"/>
    <cellStyle name="Normal 2 10 2 2" xfId="1454"/>
    <cellStyle name="Normal 2 10 2 2 2" xfId="1455"/>
    <cellStyle name="Normal 2 10 2 2 2 2" xfId="1456"/>
    <cellStyle name="Normal 2 10 2 2 2 2 2" xfId="1457"/>
    <cellStyle name="Normal 2 10 2 2 2 3" xfId="1458"/>
    <cellStyle name="Normal 2 10 2 2 3" xfId="1459"/>
    <cellStyle name="Normal 2 10 2 2 3 2" xfId="1460"/>
    <cellStyle name="Normal 2 10 2 2 3 2 2" xfId="1461"/>
    <cellStyle name="Normal 2 10 2 2 3 3" xfId="1462"/>
    <cellStyle name="Normal 2 10 2 2 4" xfId="1463"/>
    <cellStyle name="Normal 2 10 2 2 4 2" xfId="1464"/>
    <cellStyle name="Normal 2 10 2 2 5" xfId="1465"/>
    <cellStyle name="Normal 2 10 2 3" xfId="1466"/>
    <cellStyle name="Normal 2 10 2 3 2" xfId="1467"/>
    <cellStyle name="Normal 2 10 2 3 2 2" xfId="1468"/>
    <cellStyle name="Normal 2 10 2 3 2 2 2" xfId="1469"/>
    <cellStyle name="Normal 2 10 2 3 2 3" xfId="1470"/>
    <cellStyle name="Normal 2 10 2 3 3" xfId="1471"/>
    <cellStyle name="Normal 2 10 2 3 3 2" xfId="1472"/>
    <cellStyle name="Normal 2 10 2 3 4" xfId="1473"/>
    <cellStyle name="Normal 2 10 2 4" xfId="1474"/>
    <cellStyle name="Normal 2 10 2 4 2" xfId="1475"/>
    <cellStyle name="Normal 2 10 2 4 2 2" xfId="1476"/>
    <cellStyle name="Normal 2 10 2 4 3" xfId="1477"/>
    <cellStyle name="Normal 2 10 2 5" xfId="1478"/>
    <cellStyle name="Normal 2 10 2 5 2" xfId="1479"/>
    <cellStyle name="Normal 2 10 2 6" xfId="1480"/>
    <cellStyle name="Normal 2 10 3" xfId="1481"/>
    <cellStyle name="Normal 2 10 4" xfId="1482"/>
    <cellStyle name="Normal 2 10 4 2" xfId="1483"/>
    <cellStyle name="Normal 2 10 4 2 2" xfId="1484"/>
    <cellStyle name="Normal 2 10 4 2 2 2" xfId="1485"/>
    <cellStyle name="Normal 2 10 4 2 3" xfId="1486"/>
    <cellStyle name="Normal 2 10 4 3" xfId="1487"/>
    <cellStyle name="Normal 2 10 4 3 2" xfId="1488"/>
    <cellStyle name="Normal 2 10 4 3 2 2" xfId="1489"/>
    <cellStyle name="Normal 2 10 4 3 3" xfId="1490"/>
    <cellStyle name="Normal 2 10 4 4" xfId="1491"/>
    <cellStyle name="Normal 2 10 4 4 2" xfId="1492"/>
    <cellStyle name="Normal 2 10 4 5" xfId="1493"/>
    <cellStyle name="Normal 2 10 5" xfId="1494"/>
    <cellStyle name="Normal 2 10 5 2" xfId="1495"/>
    <cellStyle name="Normal 2 10 5 2 2" xfId="1496"/>
    <cellStyle name="Normal 2 10 5 2 2 2" xfId="1497"/>
    <cellStyle name="Normal 2 10 5 2 3" xfId="1498"/>
    <cellStyle name="Normal 2 10 5 3" xfId="1499"/>
    <cellStyle name="Normal 2 10 5 3 2" xfId="1500"/>
    <cellStyle name="Normal 2 10 5 4" xfId="1501"/>
    <cellStyle name="Normal 2 10 6" xfId="1502"/>
    <cellStyle name="Normal 2 10 6 2" xfId="1503"/>
    <cellStyle name="Normal 2 10 6 2 2" xfId="1504"/>
    <cellStyle name="Normal 2 10 6 3" xfId="1505"/>
    <cellStyle name="Normal 2 10 7" xfId="1506"/>
    <cellStyle name="Normal 2 10 7 2" xfId="1507"/>
    <cellStyle name="Normal 2 10 8" xfId="1508"/>
    <cellStyle name="Normal 2 11" xfId="1509"/>
    <cellStyle name="Normal 2 11 2" xfId="1510"/>
    <cellStyle name="Normal 2 11 2 2" xfId="1511"/>
    <cellStyle name="Normal 2 11 2 2 2" xfId="1512"/>
    <cellStyle name="Normal 2 11 2 2 2 2" xfId="1513"/>
    <cellStyle name="Normal 2 11 2 2 2 2 2" xfId="1514"/>
    <cellStyle name="Normal 2 11 2 2 2 3" xfId="1515"/>
    <cellStyle name="Normal 2 11 2 2 3" xfId="1516"/>
    <cellStyle name="Normal 2 11 2 2 3 2" xfId="1517"/>
    <cellStyle name="Normal 2 11 2 2 3 2 2" xfId="1518"/>
    <cellStyle name="Normal 2 11 2 2 3 3" xfId="1519"/>
    <cellStyle name="Normal 2 11 2 2 4" xfId="1520"/>
    <cellStyle name="Normal 2 11 2 2 4 2" xfId="1521"/>
    <cellStyle name="Normal 2 11 2 2 5" xfId="1522"/>
    <cellStyle name="Normal 2 11 2 3" xfId="1523"/>
    <cellStyle name="Normal 2 11 2 3 2" xfId="1524"/>
    <cellStyle name="Normal 2 11 2 3 2 2" xfId="1525"/>
    <cellStyle name="Normal 2 11 2 3 2 2 2" xfId="1526"/>
    <cellStyle name="Normal 2 11 2 3 2 3" xfId="1527"/>
    <cellStyle name="Normal 2 11 2 3 3" xfId="1528"/>
    <cellStyle name="Normal 2 11 2 3 3 2" xfId="1529"/>
    <cellStyle name="Normal 2 11 2 3 4" xfId="1530"/>
    <cellStyle name="Normal 2 11 2 4" xfId="1531"/>
    <cellStyle name="Normal 2 11 2 4 2" xfId="1532"/>
    <cellStyle name="Normal 2 11 2 4 2 2" xfId="1533"/>
    <cellStyle name="Normal 2 11 2 4 3" xfId="1534"/>
    <cellStyle name="Normal 2 11 2 5" xfId="1535"/>
    <cellStyle name="Normal 2 11 2 5 2" xfId="1536"/>
    <cellStyle name="Normal 2 11 2 6" xfId="1537"/>
    <cellStyle name="Normal 2 11 3" xfId="1538"/>
    <cellStyle name="Normal 2 11 4" xfId="1539"/>
    <cellStyle name="Normal 2 11 4 2" xfId="1540"/>
    <cellStyle name="Normal 2 11 4 2 2" xfId="1541"/>
    <cellStyle name="Normal 2 11 4 2 2 2" xfId="1542"/>
    <cellStyle name="Normal 2 11 4 2 3" xfId="1543"/>
    <cellStyle name="Normal 2 11 4 3" xfId="1544"/>
    <cellStyle name="Normal 2 11 4 3 2" xfId="1545"/>
    <cellStyle name="Normal 2 11 4 3 2 2" xfId="1546"/>
    <cellStyle name="Normal 2 11 4 3 3" xfId="1547"/>
    <cellStyle name="Normal 2 11 4 4" xfId="1548"/>
    <cellStyle name="Normal 2 11 4 4 2" xfId="1549"/>
    <cellStyle name="Normal 2 11 4 5" xfId="1550"/>
    <cellStyle name="Normal 2 11 5" xfId="1551"/>
    <cellStyle name="Normal 2 11 5 2" xfId="1552"/>
    <cellStyle name="Normal 2 11 5 2 2" xfId="1553"/>
    <cellStyle name="Normal 2 11 5 2 2 2" xfId="1554"/>
    <cellStyle name="Normal 2 11 5 2 3" xfId="1555"/>
    <cellStyle name="Normal 2 11 5 3" xfId="1556"/>
    <cellStyle name="Normal 2 11 5 3 2" xfId="1557"/>
    <cellStyle name="Normal 2 11 5 4" xfId="1558"/>
    <cellStyle name="Normal 2 11 6" xfId="1559"/>
    <cellStyle name="Normal 2 11 6 2" xfId="1560"/>
    <cellStyle name="Normal 2 11 6 2 2" xfId="1561"/>
    <cellStyle name="Normal 2 11 6 3" xfId="1562"/>
    <cellStyle name="Normal 2 11 7" xfId="1563"/>
    <cellStyle name="Normal 2 11 7 2" xfId="1564"/>
    <cellStyle name="Normal 2 11 8" xfId="1565"/>
    <cellStyle name="Normal 2 12" xfId="1566"/>
    <cellStyle name="Normal 2 12 2" xfId="1567"/>
    <cellStyle name="Normal 2 12 2 2" xfId="1568"/>
    <cellStyle name="Normal 2 12 2 2 2" xfId="1569"/>
    <cellStyle name="Normal 2 12 2 2 2 2" xfId="1570"/>
    <cellStyle name="Normal 2 12 2 2 2 2 2" xfId="1571"/>
    <cellStyle name="Normal 2 12 2 2 2 3" xfId="1572"/>
    <cellStyle name="Normal 2 12 2 2 3" xfId="1573"/>
    <cellStyle name="Normal 2 12 2 2 3 2" xfId="1574"/>
    <cellStyle name="Normal 2 12 2 2 3 2 2" xfId="1575"/>
    <cellStyle name="Normal 2 12 2 2 3 3" xfId="1576"/>
    <cellStyle name="Normal 2 12 2 2 4" xfId="1577"/>
    <cellStyle name="Normal 2 12 2 2 4 2" xfId="1578"/>
    <cellStyle name="Normal 2 12 2 2 5" xfId="1579"/>
    <cellStyle name="Normal 2 12 2 3" xfId="1580"/>
    <cellStyle name="Normal 2 12 2 3 2" xfId="1581"/>
    <cellStyle name="Normal 2 12 2 3 2 2" xfId="1582"/>
    <cellStyle name="Normal 2 12 2 3 2 2 2" xfId="1583"/>
    <cellStyle name="Normal 2 12 2 3 2 3" xfId="1584"/>
    <cellStyle name="Normal 2 12 2 3 3" xfId="1585"/>
    <cellStyle name="Normal 2 12 2 3 3 2" xfId="1586"/>
    <cellStyle name="Normal 2 12 2 3 4" xfId="1587"/>
    <cellStyle name="Normal 2 12 2 4" xfId="1588"/>
    <cellStyle name="Normal 2 12 2 4 2" xfId="1589"/>
    <cellStyle name="Normal 2 12 2 4 2 2" xfId="1590"/>
    <cellStyle name="Normal 2 12 2 4 3" xfId="1591"/>
    <cellStyle name="Normal 2 12 2 5" xfId="1592"/>
    <cellStyle name="Normal 2 12 2 5 2" xfId="1593"/>
    <cellStyle name="Normal 2 12 2 6" xfId="1594"/>
    <cellStyle name="Normal 2 12 3" xfId="1595"/>
    <cellStyle name="Normal 2 12 4" xfId="1596"/>
    <cellStyle name="Normal 2 12 4 2" xfId="1597"/>
    <cellStyle name="Normal 2 12 4 2 2" xfId="1598"/>
    <cellStyle name="Normal 2 12 4 2 2 2" xfId="1599"/>
    <cellStyle name="Normal 2 12 4 2 3" xfId="1600"/>
    <cellStyle name="Normal 2 12 4 3" xfId="1601"/>
    <cellStyle name="Normal 2 12 4 3 2" xfId="1602"/>
    <cellStyle name="Normal 2 12 4 3 2 2" xfId="1603"/>
    <cellStyle name="Normal 2 12 4 3 3" xfId="1604"/>
    <cellStyle name="Normal 2 12 4 4" xfId="1605"/>
    <cellStyle name="Normal 2 12 4 4 2" xfId="1606"/>
    <cellStyle name="Normal 2 12 4 5" xfId="1607"/>
    <cellStyle name="Normal 2 12 5" xfId="1608"/>
    <cellStyle name="Normal 2 12 5 2" xfId="1609"/>
    <cellStyle name="Normal 2 12 5 2 2" xfId="1610"/>
    <cellStyle name="Normal 2 12 5 2 2 2" xfId="1611"/>
    <cellStyle name="Normal 2 12 5 2 3" xfId="1612"/>
    <cellStyle name="Normal 2 12 5 3" xfId="1613"/>
    <cellStyle name="Normal 2 12 5 3 2" xfId="1614"/>
    <cellStyle name="Normal 2 12 5 4" xfId="1615"/>
    <cellStyle name="Normal 2 12 6" xfId="1616"/>
    <cellStyle name="Normal 2 12 6 2" xfId="1617"/>
    <cellStyle name="Normal 2 12 6 2 2" xfId="1618"/>
    <cellStyle name="Normal 2 12 6 3" xfId="1619"/>
    <cellStyle name="Normal 2 12 7" xfId="1620"/>
    <cellStyle name="Normal 2 12 7 2" xfId="1621"/>
    <cellStyle name="Normal 2 12 8" xfId="1622"/>
    <cellStyle name="Normal 2 13" xfId="1623"/>
    <cellStyle name="Normal 2 13 2" xfId="1624"/>
    <cellStyle name="Normal 2 13 2 2" xfId="1625"/>
    <cellStyle name="Normal 2 13 2 2 2" xfId="1626"/>
    <cellStyle name="Normal 2 13 2 2 2 2" xfId="1627"/>
    <cellStyle name="Normal 2 13 2 2 2 2 2" xfId="1628"/>
    <cellStyle name="Normal 2 13 2 2 2 3" xfId="1629"/>
    <cellStyle name="Normal 2 13 2 2 3" xfId="1630"/>
    <cellStyle name="Normal 2 13 2 2 3 2" xfId="1631"/>
    <cellStyle name="Normal 2 13 2 2 3 2 2" xfId="1632"/>
    <cellStyle name="Normal 2 13 2 2 3 3" xfId="1633"/>
    <cellStyle name="Normal 2 13 2 2 4" xfId="1634"/>
    <cellStyle name="Normal 2 13 2 2 4 2" xfId="1635"/>
    <cellStyle name="Normal 2 13 2 2 5" xfId="1636"/>
    <cellStyle name="Normal 2 13 2 3" xfId="1637"/>
    <cellStyle name="Normal 2 13 2 3 2" xfId="1638"/>
    <cellStyle name="Normal 2 13 2 3 2 2" xfId="1639"/>
    <cellStyle name="Normal 2 13 2 3 2 2 2" xfId="1640"/>
    <cellStyle name="Normal 2 13 2 3 2 3" xfId="1641"/>
    <cellStyle name="Normal 2 13 2 3 3" xfId="1642"/>
    <cellStyle name="Normal 2 13 2 3 3 2" xfId="1643"/>
    <cellStyle name="Normal 2 13 2 3 4" xfId="1644"/>
    <cellStyle name="Normal 2 13 2 4" xfId="1645"/>
    <cellStyle name="Normal 2 13 2 4 2" xfId="1646"/>
    <cellStyle name="Normal 2 13 2 4 2 2" xfId="1647"/>
    <cellStyle name="Normal 2 13 2 4 3" xfId="1648"/>
    <cellStyle name="Normal 2 13 2 5" xfId="1649"/>
    <cellStyle name="Normal 2 13 2 5 2" xfId="1650"/>
    <cellStyle name="Normal 2 13 2 6" xfId="1651"/>
    <cellStyle name="Normal 2 13 3" xfId="1652"/>
    <cellStyle name="Normal 2 13 4" xfId="1653"/>
    <cellStyle name="Normal 2 13 4 2" xfId="1654"/>
    <cellStyle name="Normal 2 13 4 2 2" xfId="1655"/>
    <cellStyle name="Normal 2 13 4 2 2 2" xfId="1656"/>
    <cellStyle name="Normal 2 13 4 2 3" xfId="1657"/>
    <cellStyle name="Normal 2 13 4 3" xfId="1658"/>
    <cellStyle name="Normal 2 13 4 3 2" xfId="1659"/>
    <cellStyle name="Normal 2 13 4 3 2 2" xfId="1660"/>
    <cellStyle name="Normal 2 13 4 3 3" xfId="1661"/>
    <cellStyle name="Normal 2 13 4 4" xfId="1662"/>
    <cellStyle name="Normal 2 13 4 4 2" xfId="1663"/>
    <cellStyle name="Normal 2 13 4 5" xfId="1664"/>
    <cellStyle name="Normal 2 13 5" xfId="1665"/>
    <cellStyle name="Normal 2 13 5 2" xfId="1666"/>
    <cellStyle name="Normal 2 13 5 2 2" xfId="1667"/>
    <cellStyle name="Normal 2 13 5 2 2 2" xfId="1668"/>
    <cellStyle name="Normal 2 13 5 2 3" xfId="1669"/>
    <cellStyle name="Normal 2 13 5 3" xfId="1670"/>
    <cellStyle name="Normal 2 13 5 3 2" xfId="1671"/>
    <cellStyle name="Normal 2 13 5 4" xfId="1672"/>
    <cellStyle name="Normal 2 13 6" xfId="1673"/>
    <cellStyle name="Normal 2 13 6 2" xfId="1674"/>
    <cellStyle name="Normal 2 13 6 2 2" xfId="1675"/>
    <cellStyle name="Normal 2 13 6 3" xfId="1676"/>
    <cellStyle name="Normal 2 13 7" xfId="1677"/>
    <cellStyle name="Normal 2 13 7 2" xfId="1678"/>
    <cellStyle name="Normal 2 13 8" xfId="1679"/>
    <cellStyle name="Normal 2 14" xfId="1680"/>
    <cellStyle name="Normal 2 14 2" xfId="1681"/>
    <cellStyle name="Normal 2 14 2 2" xfId="1682"/>
    <cellStyle name="Normal 2 14 2 2 2" xfId="1683"/>
    <cellStyle name="Normal 2 14 2 2 2 2" xfId="1684"/>
    <cellStyle name="Normal 2 14 2 2 2 2 2" xfId="1685"/>
    <cellStyle name="Normal 2 14 2 2 2 3" xfId="1686"/>
    <cellStyle name="Normal 2 14 2 2 3" xfId="1687"/>
    <cellStyle name="Normal 2 14 2 2 3 2" xfId="1688"/>
    <cellStyle name="Normal 2 14 2 2 3 2 2" xfId="1689"/>
    <cellStyle name="Normal 2 14 2 2 3 3" xfId="1690"/>
    <cellStyle name="Normal 2 14 2 2 4" xfId="1691"/>
    <cellStyle name="Normal 2 14 2 2 4 2" xfId="1692"/>
    <cellStyle name="Normal 2 14 2 2 5" xfId="1693"/>
    <cellStyle name="Normal 2 14 2 3" xfId="1694"/>
    <cellStyle name="Normal 2 14 2 3 2" xfId="1695"/>
    <cellStyle name="Normal 2 14 2 3 2 2" xfId="1696"/>
    <cellStyle name="Normal 2 14 2 3 2 2 2" xfId="1697"/>
    <cellStyle name="Normal 2 14 2 3 2 3" xfId="1698"/>
    <cellStyle name="Normal 2 14 2 3 3" xfId="1699"/>
    <cellStyle name="Normal 2 14 2 3 3 2" xfId="1700"/>
    <cellStyle name="Normal 2 14 2 3 4" xfId="1701"/>
    <cellStyle name="Normal 2 14 2 4" xfId="1702"/>
    <cellStyle name="Normal 2 14 2 4 2" xfId="1703"/>
    <cellStyle name="Normal 2 14 2 4 2 2" xfId="1704"/>
    <cellStyle name="Normal 2 14 2 4 3" xfId="1705"/>
    <cellStyle name="Normal 2 14 2 5" xfId="1706"/>
    <cellStyle name="Normal 2 14 2 5 2" xfId="1707"/>
    <cellStyle name="Normal 2 14 2 6" xfId="1708"/>
    <cellStyle name="Normal 2 14 3" xfId="1709"/>
    <cellStyle name="Normal 2 14 4" xfId="1710"/>
    <cellStyle name="Normal 2 14 4 2" xfId="1711"/>
    <cellStyle name="Normal 2 14 4 2 2" xfId="1712"/>
    <cellStyle name="Normal 2 14 4 2 2 2" xfId="1713"/>
    <cellStyle name="Normal 2 14 4 2 3" xfId="1714"/>
    <cellStyle name="Normal 2 14 4 3" xfId="1715"/>
    <cellStyle name="Normal 2 14 4 3 2" xfId="1716"/>
    <cellStyle name="Normal 2 14 4 3 2 2" xfId="1717"/>
    <cellStyle name="Normal 2 14 4 3 3" xfId="1718"/>
    <cellStyle name="Normal 2 14 4 4" xfId="1719"/>
    <cellStyle name="Normal 2 14 4 4 2" xfId="1720"/>
    <cellStyle name="Normal 2 14 4 5" xfId="1721"/>
    <cellStyle name="Normal 2 14 5" xfId="1722"/>
    <cellStyle name="Normal 2 14 5 2" xfId="1723"/>
    <cellStyle name="Normal 2 14 5 2 2" xfId="1724"/>
    <cellStyle name="Normal 2 14 5 2 2 2" xfId="1725"/>
    <cellStyle name="Normal 2 14 5 2 3" xfId="1726"/>
    <cellStyle name="Normal 2 14 5 3" xfId="1727"/>
    <cellStyle name="Normal 2 14 5 3 2" xfId="1728"/>
    <cellStyle name="Normal 2 14 5 4" xfId="1729"/>
    <cellStyle name="Normal 2 14 6" xfId="1730"/>
    <cellStyle name="Normal 2 14 6 2" xfId="1731"/>
    <cellStyle name="Normal 2 14 6 2 2" xfId="1732"/>
    <cellStyle name="Normal 2 14 6 3" xfId="1733"/>
    <cellStyle name="Normal 2 14 7" xfId="1734"/>
    <cellStyle name="Normal 2 14 7 2" xfId="1735"/>
    <cellStyle name="Normal 2 14 8" xfId="1736"/>
    <cellStyle name="Normal 2 15" xfId="1737"/>
    <cellStyle name="Normal 2 15 2" xfId="1738"/>
    <cellStyle name="Normal 2 15 2 2" xfId="1739"/>
    <cellStyle name="Normal 2 15 2 2 2" xfId="1740"/>
    <cellStyle name="Normal 2 15 2 2 2 2" xfId="1741"/>
    <cellStyle name="Normal 2 15 2 2 2 2 2" xfId="1742"/>
    <cellStyle name="Normal 2 15 2 2 2 3" xfId="1743"/>
    <cellStyle name="Normal 2 15 2 2 3" xfId="1744"/>
    <cellStyle name="Normal 2 15 2 2 3 2" xfId="1745"/>
    <cellStyle name="Normal 2 15 2 2 3 2 2" xfId="1746"/>
    <cellStyle name="Normal 2 15 2 2 3 3" xfId="1747"/>
    <cellStyle name="Normal 2 15 2 2 4" xfId="1748"/>
    <cellStyle name="Normal 2 15 2 2 4 2" xfId="1749"/>
    <cellStyle name="Normal 2 15 2 2 5" xfId="1750"/>
    <cellStyle name="Normal 2 15 2 3" xfId="1751"/>
    <cellStyle name="Normal 2 15 2 3 2" xfId="1752"/>
    <cellStyle name="Normal 2 15 2 3 2 2" xfId="1753"/>
    <cellStyle name="Normal 2 15 2 3 2 2 2" xfId="1754"/>
    <cellStyle name="Normal 2 15 2 3 2 3" xfId="1755"/>
    <cellStyle name="Normal 2 15 2 3 3" xfId="1756"/>
    <cellStyle name="Normal 2 15 2 3 3 2" xfId="1757"/>
    <cellStyle name="Normal 2 15 2 3 4" xfId="1758"/>
    <cellStyle name="Normal 2 15 2 4" xfId="1759"/>
    <cellStyle name="Normal 2 15 2 4 2" xfId="1760"/>
    <cellStyle name="Normal 2 15 2 4 2 2" xfId="1761"/>
    <cellStyle name="Normal 2 15 2 4 3" xfId="1762"/>
    <cellStyle name="Normal 2 15 2 5" xfId="1763"/>
    <cellStyle name="Normal 2 15 2 5 2" xfId="1764"/>
    <cellStyle name="Normal 2 15 2 6" xfId="1765"/>
    <cellStyle name="Normal 2 15 3" xfId="1766"/>
    <cellStyle name="Normal 2 15 4" xfId="1767"/>
    <cellStyle name="Normal 2 15 4 2" xfId="1768"/>
    <cellStyle name="Normal 2 15 4 2 2" xfId="1769"/>
    <cellStyle name="Normal 2 15 4 2 2 2" xfId="1770"/>
    <cellStyle name="Normal 2 15 4 2 3" xfId="1771"/>
    <cellStyle name="Normal 2 15 4 3" xfId="1772"/>
    <cellStyle name="Normal 2 15 4 3 2" xfId="1773"/>
    <cellStyle name="Normal 2 15 4 3 2 2" xfId="1774"/>
    <cellStyle name="Normal 2 15 4 3 3" xfId="1775"/>
    <cellStyle name="Normal 2 15 4 4" xfId="1776"/>
    <cellStyle name="Normal 2 15 4 4 2" xfId="1777"/>
    <cellStyle name="Normal 2 15 4 5" xfId="1778"/>
    <cellStyle name="Normal 2 15 5" xfId="1779"/>
    <cellStyle name="Normal 2 15 5 2" xfId="1780"/>
    <cellStyle name="Normal 2 15 5 2 2" xfId="1781"/>
    <cellStyle name="Normal 2 15 5 2 2 2" xfId="1782"/>
    <cellStyle name="Normal 2 15 5 2 3" xfId="1783"/>
    <cellStyle name="Normal 2 15 5 3" xfId="1784"/>
    <cellStyle name="Normal 2 15 5 3 2" xfId="1785"/>
    <cellStyle name="Normal 2 15 5 4" xfId="1786"/>
    <cellStyle name="Normal 2 15 6" xfId="1787"/>
    <cellStyle name="Normal 2 15 6 2" xfId="1788"/>
    <cellStyle name="Normal 2 15 6 2 2" xfId="1789"/>
    <cellStyle name="Normal 2 15 6 3" xfId="1790"/>
    <cellStyle name="Normal 2 15 7" xfId="1791"/>
    <cellStyle name="Normal 2 15 7 2" xfId="1792"/>
    <cellStyle name="Normal 2 15 8" xfId="1793"/>
    <cellStyle name="Normal 2 16" xfId="1794"/>
    <cellStyle name="Normal 2 16 2" xfId="1795"/>
    <cellStyle name="Normal 2 16 2 2" xfId="1796"/>
    <cellStyle name="Normal 2 16 2 2 2" xfId="1797"/>
    <cellStyle name="Normal 2 16 2 2 2 2" xfId="1798"/>
    <cellStyle name="Normal 2 16 2 2 2 2 2" xfId="1799"/>
    <cellStyle name="Normal 2 16 2 2 2 3" xfId="1800"/>
    <cellStyle name="Normal 2 16 2 2 3" xfId="1801"/>
    <cellStyle name="Normal 2 16 2 2 3 2" xfId="1802"/>
    <cellStyle name="Normal 2 16 2 2 3 2 2" xfId="1803"/>
    <cellStyle name="Normal 2 16 2 2 3 3" xfId="1804"/>
    <cellStyle name="Normal 2 16 2 2 4" xfId="1805"/>
    <cellStyle name="Normal 2 16 2 2 4 2" xfId="1806"/>
    <cellStyle name="Normal 2 16 2 2 5" xfId="1807"/>
    <cellStyle name="Normal 2 16 2 3" xfId="1808"/>
    <cellStyle name="Normal 2 16 2 3 2" xfId="1809"/>
    <cellStyle name="Normal 2 16 2 3 2 2" xfId="1810"/>
    <cellStyle name="Normal 2 16 2 3 2 2 2" xfId="1811"/>
    <cellStyle name="Normal 2 16 2 3 2 3" xfId="1812"/>
    <cellStyle name="Normal 2 16 2 3 3" xfId="1813"/>
    <cellStyle name="Normal 2 16 2 3 3 2" xfId="1814"/>
    <cellStyle name="Normal 2 16 2 3 4" xfId="1815"/>
    <cellStyle name="Normal 2 16 2 4" xfId="1816"/>
    <cellStyle name="Normal 2 16 2 4 2" xfId="1817"/>
    <cellStyle name="Normal 2 16 2 4 2 2" xfId="1818"/>
    <cellStyle name="Normal 2 16 2 4 3" xfId="1819"/>
    <cellStyle name="Normal 2 16 2 5" xfId="1820"/>
    <cellStyle name="Normal 2 16 2 5 2" xfId="1821"/>
    <cellStyle name="Normal 2 16 2 6" xfId="1822"/>
    <cellStyle name="Normal 2 16 3" xfId="1823"/>
    <cellStyle name="Normal 2 16 4" xfId="1824"/>
    <cellStyle name="Normal 2 16 4 2" xfId="1825"/>
    <cellStyle name="Normal 2 16 4 2 2" xfId="1826"/>
    <cellStyle name="Normal 2 16 4 2 2 2" xfId="1827"/>
    <cellStyle name="Normal 2 16 4 2 3" xfId="1828"/>
    <cellStyle name="Normal 2 16 4 3" xfId="1829"/>
    <cellStyle name="Normal 2 16 4 3 2" xfId="1830"/>
    <cellStyle name="Normal 2 16 4 3 2 2" xfId="1831"/>
    <cellStyle name="Normal 2 16 4 3 3" xfId="1832"/>
    <cellStyle name="Normal 2 16 4 4" xfId="1833"/>
    <cellStyle name="Normal 2 16 4 4 2" xfId="1834"/>
    <cellStyle name="Normal 2 16 4 5" xfId="1835"/>
    <cellStyle name="Normal 2 16 5" xfId="1836"/>
    <cellStyle name="Normal 2 16 5 2" xfId="1837"/>
    <cellStyle name="Normal 2 16 5 2 2" xfId="1838"/>
    <cellStyle name="Normal 2 16 5 2 2 2" xfId="1839"/>
    <cellStyle name="Normal 2 16 5 2 3" xfId="1840"/>
    <cellStyle name="Normal 2 16 5 3" xfId="1841"/>
    <cellStyle name="Normal 2 16 5 3 2" xfId="1842"/>
    <cellStyle name="Normal 2 16 5 4" xfId="1843"/>
    <cellStyle name="Normal 2 16 6" xfId="1844"/>
    <cellStyle name="Normal 2 16 6 2" xfId="1845"/>
    <cellStyle name="Normal 2 16 6 2 2" xfId="1846"/>
    <cellStyle name="Normal 2 16 6 3" xfId="1847"/>
    <cellStyle name="Normal 2 16 7" xfId="1848"/>
    <cellStyle name="Normal 2 16 7 2" xfId="1849"/>
    <cellStyle name="Normal 2 16 8" xfId="1850"/>
    <cellStyle name="Normal 2 17" xfId="1851"/>
    <cellStyle name="Normal 2 17 2" xfId="1852"/>
    <cellStyle name="Normal 2 17 2 2" xfId="1853"/>
    <cellStyle name="Normal 2 17 2 2 2" xfId="1854"/>
    <cellStyle name="Normal 2 17 2 2 2 2" xfId="1855"/>
    <cellStyle name="Normal 2 17 2 2 2 2 2" xfId="1856"/>
    <cellStyle name="Normal 2 17 2 2 2 3" xfId="1857"/>
    <cellStyle name="Normal 2 17 2 2 3" xfId="1858"/>
    <cellStyle name="Normal 2 17 2 2 3 2" xfId="1859"/>
    <cellStyle name="Normal 2 17 2 2 3 2 2" xfId="1860"/>
    <cellStyle name="Normal 2 17 2 2 3 3" xfId="1861"/>
    <cellStyle name="Normal 2 17 2 2 4" xfId="1862"/>
    <cellStyle name="Normal 2 17 2 2 4 2" xfId="1863"/>
    <cellStyle name="Normal 2 17 2 2 5" xfId="1864"/>
    <cellStyle name="Normal 2 17 2 3" xfId="1865"/>
    <cellStyle name="Normal 2 17 2 3 2" xfId="1866"/>
    <cellStyle name="Normal 2 17 2 3 2 2" xfId="1867"/>
    <cellStyle name="Normal 2 17 2 3 2 2 2" xfId="1868"/>
    <cellStyle name="Normal 2 17 2 3 2 3" xfId="1869"/>
    <cellStyle name="Normal 2 17 2 3 3" xfId="1870"/>
    <cellStyle name="Normal 2 17 2 3 3 2" xfId="1871"/>
    <cellStyle name="Normal 2 17 2 3 4" xfId="1872"/>
    <cellStyle name="Normal 2 17 2 4" xfId="1873"/>
    <cellStyle name="Normal 2 17 2 4 2" xfId="1874"/>
    <cellStyle name="Normal 2 17 2 4 2 2" xfId="1875"/>
    <cellStyle name="Normal 2 17 2 4 3" xfId="1876"/>
    <cellStyle name="Normal 2 17 2 5" xfId="1877"/>
    <cellStyle name="Normal 2 17 2 5 2" xfId="1878"/>
    <cellStyle name="Normal 2 17 2 6" xfId="1879"/>
    <cellStyle name="Normal 2 17 3" xfId="1880"/>
    <cellStyle name="Normal 2 17 4" xfId="1881"/>
    <cellStyle name="Normal 2 17 4 2" xfId="1882"/>
    <cellStyle name="Normal 2 17 4 2 2" xfId="1883"/>
    <cellStyle name="Normal 2 17 4 2 2 2" xfId="1884"/>
    <cellStyle name="Normal 2 17 4 2 3" xfId="1885"/>
    <cellStyle name="Normal 2 17 4 3" xfId="1886"/>
    <cellStyle name="Normal 2 17 4 3 2" xfId="1887"/>
    <cellStyle name="Normal 2 17 4 3 2 2" xfId="1888"/>
    <cellStyle name="Normal 2 17 4 3 3" xfId="1889"/>
    <cellStyle name="Normal 2 17 4 4" xfId="1890"/>
    <cellStyle name="Normal 2 17 4 4 2" xfId="1891"/>
    <cellStyle name="Normal 2 17 4 5" xfId="1892"/>
    <cellStyle name="Normal 2 17 5" xfId="1893"/>
    <cellStyle name="Normal 2 17 5 2" xfId="1894"/>
    <cellStyle name="Normal 2 17 5 2 2" xfId="1895"/>
    <cellStyle name="Normal 2 17 5 2 2 2" xfId="1896"/>
    <cellStyle name="Normal 2 17 5 2 3" xfId="1897"/>
    <cellStyle name="Normal 2 17 5 3" xfId="1898"/>
    <cellStyle name="Normal 2 17 5 3 2" xfId="1899"/>
    <cellStyle name="Normal 2 17 5 4" xfId="1900"/>
    <cellStyle name="Normal 2 17 6" xfId="1901"/>
    <cellStyle name="Normal 2 17 6 2" xfId="1902"/>
    <cellStyle name="Normal 2 17 6 2 2" xfId="1903"/>
    <cellStyle name="Normal 2 17 6 3" xfId="1904"/>
    <cellStyle name="Normal 2 17 7" xfId="1905"/>
    <cellStyle name="Normal 2 17 7 2" xfId="1906"/>
    <cellStyle name="Normal 2 17 8" xfId="1907"/>
    <cellStyle name="Normal 2 18" xfId="1908"/>
    <cellStyle name="Normal 2 18 2" xfId="1909"/>
    <cellStyle name="Normal 2 18 2 2" xfId="1910"/>
    <cellStyle name="Normal 2 18 2 2 2" xfId="1911"/>
    <cellStyle name="Normal 2 18 2 2 2 2" xfId="1912"/>
    <cellStyle name="Normal 2 18 2 2 2 2 2" xfId="1913"/>
    <cellStyle name="Normal 2 18 2 2 2 3" xfId="1914"/>
    <cellStyle name="Normal 2 18 2 2 3" xfId="1915"/>
    <cellStyle name="Normal 2 18 2 2 3 2" xfId="1916"/>
    <cellStyle name="Normal 2 18 2 2 3 2 2" xfId="1917"/>
    <cellStyle name="Normal 2 18 2 2 3 3" xfId="1918"/>
    <cellStyle name="Normal 2 18 2 2 4" xfId="1919"/>
    <cellStyle name="Normal 2 18 2 2 4 2" xfId="1920"/>
    <cellStyle name="Normal 2 18 2 2 5" xfId="1921"/>
    <cellStyle name="Normal 2 18 2 3" xfId="1922"/>
    <cellStyle name="Normal 2 18 2 3 2" xfId="1923"/>
    <cellStyle name="Normal 2 18 2 3 2 2" xfId="1924"/>
    <cellStyle name="Normal 2 18 2 3 2 2 2" xfId="1925"/>
    <cellStyle name="Normal 2 18 2 3 2 3" xfId="1926"/>
    <cellStyle name="Normal 2 18 2 3 3" xfId="1927"/>
    <cellStyle name="Normal 2 18 2 3 3 2" xfId="1928"/>
    <cellStyle name="Normal 2 18 2 3 4" xfId="1929"/>
    <cellStyle name="Normal 2 18 2 4" xfId="1930"/>
    <cellStyle name="Normal 2 18 2 4 2" xfId="1931"/>
    <cellStyle name="Normal 2 18 2 4 2 2" xfId="1932"/>
    <cellStyle name="Normal 2 18 2 4 3" xfId="1933"/>
    <cellStyle name="Normal 2 18 2 5" xfId="1934"/>
    <cellStyle name="Normal 2 18 2 5 2" xfId="1935"/>
    <cellStyle name="Normal 2 18 2 6" xfId="1936"/>
    <cellStyle name="Normal 2 18 3" xfId="1937"/>
    <cellStyle name="Normal 2 18 4" xfId="1938"/>
    <cellStyle name="Normal 2 18 4 2" xfId="1939"/>
    <cellStyle name="Normal 2 18 4 2 2" xfId="1940"/>
    <cellStyle name="Normal 2 18 4 2 2 2" xfId="1941"/>
    <cellStyle name="Normal 2 18 4 2 3" xfId="1942"/>
    <cellStyle name="Normal 2 18 4 3" xfId="1943"/>
    <cellStyle name="Normal 2 18 4 3 2" xfId="1944"/>
    <cellStyle name="Normal 2 18 4 3 2 2" xfId="1945"/>
    <cellStyle name="Normal 2 18 4 3 3" xfId="1946"/>
    <cellStyle name="Normal 2 18 4 4" xfId="1947"/>
    <cellStyle name="Normal 2 18 4 4 2" xfId="1948"/>
    <cellStyle name="Normal 2 18 4 5" xfId="1949"/>
    <cellStyle name="Normal 2 18 5" xfId="1950"/>
    <cellStyle name="Normal 2 18 5 2" xfId="1951"/>
    <cellStyle name="Normal 2 18 5 2 2" xfId="1952"/>
    <cellStyle name="Normal 2 18 5 2 2 2" xfId="1953"/>
    <cellStyle name="Normal 2 18 5 2 3" xfId="1954"/>
    <cellStyle name="Normal 2 18 5 3" xfId="1955"/>
    <cellStyle name="Normal 2 18 5 3 2" xfId="1956"/>
    <cellStyle name="Normal 2 18 5 4" xfId="1957"/>
    <cellStyle name="Normal 2 18 6" xfId="1958"/>
    <cellStyle name="Normal 2 18 6 2" xfId="1959"/>
    <cellStyle name="Normal 2 18 6 2 2" xfId="1960"/>
    <cellStyle name="Normal 2 18 6 3" xfId="1961"/>
    <cellStyle name="Normal 2 18 7" xfId="1962"/>
    <cellStyle name="Normal 2 18 7 2" xfId="1963"/>
    <cellStyle name="Normal 2 18 8" xfId="1964"/>
    <cellStyle name="Normal 2 19" xfId="1965"/>
    <cellStyle name="Normal 2 19 2" xfId="1966"/>
    <cellStyle name="Normal 2 19 2 2" xfId="1967"/>
    <cellStyle name="Normal 2 19 2 2 2" xfId="1968"/>
    <cellStyle name="Normal 2 19 2 2 2 2" xfId="1969"/>
    <cellStyle name="Normal 2 19 2 2 2 2 2" xfId="1970"/>
    <cellStyle name="Normal 2 19 2 2 2 3" xfId="1971"/>
    <cellStyle name="Normal 2 19 2 2 3" xfId="1972"/>
    <cellStyle name="Normal 2 19 2 2 3 2" xfId="1973"/>
    <cellStyle name="Normal 2 19 2 2 3 2 2" xfId="1974"/>
    <cellStyle name="Normal 2 19 2 2 3 3" xfId="1975"/>
    <cellStyle name="Normal 2 19 2 2 4" xfId="1976"/>
    <cellStyle name="Normal 2 19 2 2 4 2" xfId="1977"/>
    <cellStyle name="Normal 2 19 2 2 5" xfId="1978"/>
    <cellStyle name="Normal 2 19 2 3" xfId="1979"/>
    <cellStyle name="Normal 2 19 2 3 2" xfId="1980"/>
    <cellStyle name="Normal 2 19 2 3 2 2" xfId="1981"/>
    <cellStyle name="Normal 2 19 2 3 2 2 2" xfId="1982"/>
    <cellStyle name="Normal 2 19 2 3 2 3" xfId="1983"/>
    <cellStyle name="Normal 2 19 2 3 3" xfId="1984"/>
    <cellStyle name="Normal 2 19 2 3 3 2" xfId="1985"/>
    <cellStyle name="Normal 2 19 2 3 4" xfId="1986"/>
    <cellStyle name="Normal 2 19 2 4" xfId="1987"/>
    <cellStyle name="Normal 2 19 2 4 2" xfId="1988"/>
    <cellStyle name="Normal 2 19 2 4 2 2" xfId="1989"/>
    <cellStyle name="Normal 2 19 2 4 3" xfId="1990"/>
    <cellStyle name="Normal 2 19 2 5" xfId="1991"/>
    <cellStyle name="Normal 2 19 2 5 2" xfId="1992"/>
    <cellStyle name="Normal 2 19 2 6" xfId="1993"/>
    <cellStyle name="Normal 2 19 3" xfId="1994"/>
    <cellStyle name="Normal 2 19 4" xfId="1995"/>
    <cellStyle name="Normal 2 19 4 2" xfId="1996"/>
    <cellStyle name="Normal 2 19 4 2 2" xfId="1997"/>
    <cellStyle name="Normal 2 19 4 2 2 2" xfId="1998"/>
    <cellStyle name="Normal 2 19 4 2 3" xfId="1999"/>
    <cellStyle name="Normal 2 19 4 3" xfId="2000"/>
    <cellStyle name="Normal 2 19 4 3 2" xfId="2001"/>
    <cellStyle name="Normal 2 19 4 3 2 2" xfId="2002"/>
    <cellStyle name="Normal 2 19 4 3 3" xfId="2003"/>
    <cellStyle name="Normal 2 19 4 4" xfId="2004"/>
    <cellStyle name="Normal 2 19 4 4 2" xfId="2005"/>
    <cellStyle name="Normal 2 19 4 5" xfId="2006"/>
    <cellStyle name="Normal 2 19 5" xfId="2007"/>
    <cellStyle name="Normal 2 19 5 2" xfId="2008"/>
    <cellStyle name="Normal 2 19 5 2 2" xfId="2009"/>
    <cellStyle name="Normal 2 19 5 2 2 2" xfId="2010"/>
    <cellStyle name="Normal 2 19 5 2 3" xfId="2011"/>
    <cellStyle name="Normal 2 19 5 3" xfId="2012"/>
    <cellStyle name="Normal 2 19 5 3 2" xfId="2013"/>
    <cellStyle name="Normal 2 19 5 4" xfId="2014"/>
    <cellStyle name="Normal 2 19 6" xfId="2015"/>
    <cellStyle name="Normal 2 19 6 2" xfId="2016"/>
    <cellStyle name="Normal 2 19 6 2 2" xfId="2017"/>
    <cellStyle name="Normal 2 19 6 3" xfId="2018"/>
    <cellStyle name="Normal 2 19 7" xfId="2019"/>
    <cellStyle name="Normal 2 19 7 2" xfId="2020"/>
    <cellStyle name="Normal 2 19 8" xfId="2021"/>
    <cellStyle name="Normal 2 2" xfId="2022"/>
    <cellStyle name="Normal 2 2 10" xfId="2023"/>
    <cellStyle name="Normal 2 2 10 2" xfId="2024"/>
    <cellStyle name="Normal 2 2 10 2 2" xfId="2025"/>
    <cellStyle name="Normal 2 2 10 2 2 2" xfId="2026"/>
    <cellStyle name="Normal 2 2 10 2 2 2 2" xfId="2027"/>
    <cellStyle name="Normal 2 2 10 2 2 2 2 2" xfId="2028"/>
    <cellStyle name="Normal 2 2 10 2 2 2 3" xfId="2029"/>
    <cellStyle name="Normal 2 2 10 2 2 3" xfId="2030"/>
    <cellStyle name="Normal 2 2 10 2 2 3 2" xfId="2031"/>
    <cellStyle name="Normal 2 2 10 2 2 3 2 2" xfId="2032"/>
    <cellStyle name="Normal 2 2 10 2 2 3 3" xfId="2033"/>
    <cellStyle name="Normal 2 2 10 2 2 4" xfId="2034"/>
    <cellStyle name="Normal 2 2 10 2 2 4 2" xfId="2035"/>
    <cellStyle name="Normal 2 2 10 2 2 5" xfId="2036"/>
    <cellStyle name="Normal 2 2 10 2 3" xfId="2037"/>
    <cellStyle name="Normal 2 2 10 2 3 2" xfId="2038"/>
    <cellStyle name="Normal 2 2 10 2 3 2 2" xfId="2039"/>
    <cellStyle name="Normal 2 2 10 2 3 2 2 2" xfId="2040"/>
    <cellStyle name="Normal 2 2 10 2 3 2 3" xfId="2041"/>
    <cellStyle name="Normal 2 2 10 2 3 3" xfId="2042"/>
    <cellStyle name="Normal 2 2 10 2 3 3 2" xfId="2043"/>
    <cellStyle name="Normal 2 2 10 2 3 4" xfId="2044"/>
    <cellStyle name="Normal 2 2 10 2 4" xfId="2045"/>
    <cellStyle name="Normal 2 2 10 2 4 2" xfId="2046"/>
    <cellStyle name="Normal 2 2 10 2 4 2 2" xfId="2047"/>
    <cellStyle name="Normal 2 2 10 2 4 3" xfId="2048"/>
    <cellStyle name="Normal 2 2 10 2 5" xfId="2049"/>
    <cellStyle name="Normal 2 2 10 2 5 2" xfId="2050"/>
    <cellStyle name="Normal 2 2 10 2 6" xfId="2051"/>
    <cellStyle name="Normal 2 2 10 3" xfId="2052"/>
    <cellStyle name="Normal 2 2 10 4" xfId="2053"/>
    <cellStyle name="Normal 2 2 10 4 2" xfId="2054"/>
    <cellStyle name="Normal 2 2 10 4 2 2" xfId="2055"/>
    <cellStyle name="Normal 2 2 10 4 2 2 2" xfId="2056"/>
    <cellStyle name="Normal 2 2 10 4 2 3" xfId="2057"/>
    <cellStyle name="Normal 2 2 10 4 3" xfId="2058"/>
    <cellStyle name="Normal 2 2 10 4 3 2" xfId="2059"/>
    <cellStyle name="Normal 2 2 10 4 3 2 2" xfId="2060"/>
    <cellStyle name="Normal 2 2 10 4 3 3" xfId="2061"/>
    <cellStyle name="Normal 2 2 10 4 4" xfId="2062"/>
    <cellStyle name="Normal 2 2 10 4 4 2" xfId="2063"/>
    <cellStyle name="Normal 2 2 10 4 5" xfId="2064"/>
    <cellStyle name="Normal 2 2 10 5" xfId="2065"/>
    <cellStyle name="Normal 2 2 10 5 2" xfId="2066"/>
    <cellStyle name="Normal 2 2 10 5 2 2" xfId="2067"/>
    <cellStyle name="Normal 2 2 10 5 2 2 2" xfId="2068"/>
    <cellStyle name="Normal 2 2 10 5 2 3" xfId="2069"/>
    <cellStyle name="Normal 2 2 10 5 3" xfId="2070"/>
    <cellStyle name="Normal 2 2 10 5 3 2" xfId="2071"/>
    <cellStyle name="Normal 2 2 10 5 4" xfId="2072"/>
    <cellStyle name="Normal 2 2 10 6" xfId="2073"/>
    <cellStyle name="Normal 2 2 10 6 2" xfId="2074"/>
    <cellStyle name="Normal 2 2 10 6 2 2" xfId="2075"/>
    <cellStyle name="Normal 2 2 10 6 3" xfId="2076"/>
    <cellStyle name="Normal 2 2 10 7" xfId="2077"/>
    <cellStyle name="Normal 2 2 10 7 2" xfId="2078"/>
    <cellStyle name="Normal 2 2 10 8" xfId="2079"/>
    <cellStyle name="Normal 2 2 11" xfId="2080"/>
    <cellStyle name="Normal 2 2 11 2" xfId="2081"/>
    <cellStyle name="Normal 2 2 11 2 2" xfId="2082"/>
    <cellStyle name="Normal 2 2 11 2 2 2" xfId="2083"/>
    <cellStyle name="Normal 2 2 11 2 2 2 2" xfId="2084"/>
    <cellStyle name="Normal 2 2 11 2 2 2 2 2" xfId="2085"/>
    <cellStyle name="Normal 2 2 11 2 2 2 3" xfId="2086"/>
    <cellStyle name="Normal 2 2 11 2 2 3" xfId="2087"/>
    <cellStyle name="Normal 2 2 11 2 2 3 2" xfId="2088"/>
    <cellStyle name="Normal 2 2 11 2 2 3 2 2" xfId="2089"/>
    <cellStyle name="Normal 2 2 11 2 2 3 3" xfId="2090"/>
    <cellStyle name="Normal 2 2 11 2 2 4" xfId="2091"/>
    <cellStyle name="Normal 2 2 11 2 2 4 2" xfId="2092"/>
    <cellStyle name="Normal 2 2 11 2 2 5" xfId="2093"/>
    <cellStyle name="Normal 2 2 11 2 3" xfId="2094"/>
    <cellStyle name="Normal 2 2 11 2 3 2" xfId="2095"/>
    <cellStyle name="Normal 2 2 11 2 3 2 2" xfId="2096"/>
    <cellStyle name="Normal 2 2 11 2 3 2 2 2" xfId="2097"/>
    <cellStyle name="Normal 2 2 11 2 3 2 3" xfId="2098"/>
    <cellStyle name="Normal 2 2 11 2 3 3" xfId="2099"/>
    <cellStyle name="Normal 2 2 11 2 3 3 2" xfId="2100"/>
    <cellStyle name="Normal 2 2 11 2 3 4" xfId="2101"/>
    <cellStyle name="Normal 2 2 11 2 4" xfId="2102"/>
    <cellStyle name="Normal 2 2 11 2 4 2" xfId="2103"/>
    <cellStyle name="Normal 2 2 11 2 4 2 2" xfId="2104"/>
    <cellStyle name="Normal 2 2 11 2 4 3" xfId="2105"/>
    <cellStyle name="Normal 2 2 11 2 5" xfId="2106"/>
    <cellStyle name="Normal 2 2 11 2 5 2" xfId="2107"/>
    <cellStyle name="Normal 2 2 11 2 6" xfId="2108"/>
    <cellStyle name="Normal 2 2 11 3" xfId="2109"/>
    <cellStyle name="Normal 2 2 11 4" xfId="2110"/>
    <cellStyle name="Normal 2 2 11 4 2" xfId="2111"/>
    <cellStyle name="Normal 2 2 11 4 2 2" xfId="2112"/>
    <cellStyle name="Normal 2 2 11 4 2 2 2" xfId="2113"/>
    <cellStyle name="Normal 2 2 11 4 2 3" xfId="2114"/>
    <cellStyle name="Normal 2 2 11 4 3" xfId="2115"/>
    <cellStyle name="Normal 2 2 11 4 3 2" xfId="2116"/>
    <cellStyle name="Normal 2 2 11 4 3 2 2" xfId="2117"/>
    <cellStyle name="Normal 2 2 11 4 3 3" xfId="2118"/>
    <cellStyle name="Normal 2 2 11 4 4" xfId="2119"/>
    <cellStyle name="Normal 2 2 11 4 4 2" xfId="2120"/>
    <cellStyle name="Normal 2 2 11 4 5" xfId="2121"/>
    <cellStyle name="Normal 2 2 11 5" xfId="2122"/>
    <cellStyle name="Normal 2 2 11 5 2" xfId="2123"/>
    <cellStyle name="Normal 2 2 11 5 2 2" xfId="2124"/>
    <cellStyle name="Normal 2 2 11 5 2 2 2" xfId="2125"/>
    <cellStyle name="Normal 2 2 11 5 2 3" xfId="2126"/>
    <cellStyle name="Normal 2 2 11 5 3" xfId="2127"/>
    <cellStyle name="Normal 2 2 11 5 3 2" xfId="2128"/>
    <cellStyle name="Normal 2 2 11 5 4" xfId="2129"/>
    <cellStyle name="Normal 2 2 11 6" xfId="2130"/>
    <cellStyle name="Normal 2 2 11 6 2" xfId="2131"/>
    <cellStyle name="Normal 2 2 11 6 2 2" xfId="2132"/>
    <cellStyle name="Normal 2 2 11 6 3" xfId="2133"/>
    <cellStyle name="Normal 2 2 11 7" xfId="2134"/>
    <cellStyle name="Normal 2 2 11 7 2" xfId="2135"/>
    <cellStyle name="Normal 2 2 11 8" xfId="2136"/>
    <cellStyle name="Normal 2 2 12" xfId="2137"/>
    <cellStyle name="Normal 2 2 12 2" xfId="2138"/>
    <cellStyle name="Normal 2 2 12 2 2" xfId="2139"/>
    <cellStyle name="Normal 2 2 12 2 2 2" xfId="2140"/>
    <cellStyle name="Normal 2 2 12 2 2 2 2" xfId="2141"/>
    <cellStyle name="Normal 2 2 12 2 2 2 2 2" xfId="2142"/>
    <cellStyle name="Normal 2 2 12 2 2 2 3" xfId="2143"/>
    <cellStyle name="Normal 2 2 12 2 2 3" xfId="2144"/>
    <cellStyle name="Normal 2 2 12 2 2 3 2" xfId="2145"/>
    <cellStyle name="Normal 2 2 12 2 2 3 2 2" xfId="2146"/>
    <cellStyle name="Normal 2 2 12 2 2 3 3" xfId="2147"/>
    <cellStyle name="Normal 2 2 12 2 2 4" xfId="2148"/>
    <cellStyle name="Normal 2 2 12 2 2 4 2" xfId="2149"/>
    <cellStyle name="Normal 2 2 12 2 2 5" xfId="2150"/>
    <cellStyle name="Normal 2 2 12 2 3" xfId="2151"/>
    <cellStyle name="Normal 2 2 12 2 3 2" xfId="2152"/>
    <cellStyle name="Normal 2 2 12 2 3 2 2" xfId="2153"/>
    <cellStyle name="Normal 2 2 12 2 3 2 2 2" xfId="2154"/>
    <cellStyle name="Normal 2 2 12 2 3 2 3" xfId="2155"/>
    <cellStyle name="Normal 2 2 12 2 3 3" xfId="2156"/>
    <cellStyle name="Normal 2 2 12 2 3 3 2" xfId="2157"/>
    <cellStyle name="Normal 2 2 12 2 3 4" xfId="2158"/>
    <cellStyle name="Normal 2 2 12 2 4" xfId="2159"/>
    <cellStyle name="Normal 2 2 12 2 4 2" xfId="2160"/>
    <cellStyle name="Normal 2 2 12 2 4 2 2" xfId="2161"/>
    <cellStyle name="Normal 2 2 12 2 4 3" xfId="2162"/>
    <cellStyle name="Normal 2 2 12 2 5" xfId="2163"/>
    <cellStyle name="Normal 2 2 12 2 5 2" xfId="2164"/>
    <cellStyle name="Normal 2 2 12 2 6" xfId="2165"/>
    <cellStyle name="Normal 2 2 12 3" xfId="2166"/>
    <cellStyle name="Normal 2 2 12 4" xfId="2167"/>
    <cellStyle name="Normal 2 2 12 4 2" xfId="2168"/>
    <cellStyle name="Normal 2 2 12 4 2 2" xfId="2169"/>
    <cellStyle name="Normal 2 2 12 4 2 2 2" xfId="2170"/>
    <cellStyle name="Normal 2 2 12 4 2 3" xfId="2171"/>
    <cellStyle name="Normal 2 2 12 4 3" xfId="2172"/>
    <cellStyle name="Normal 2 2 12 4 3 2" xfId="2173"/>
    <cellStyle name="Normal 2 2 12 4 3 2 2" xfId="2174"/>
    <cellStyle name="Normal 2 2 12 4 3 3" xfId="2175"/>
    <cellStyle name="Normal 2 2 12 4 4" xfId="2176"/>
    <cellStyle name="Normal 2 2 12 4 4 2" xfId="2177"/>
    <cellStyle name="Normal 2 2 12 4 5" xfId="2178"/>
    <cellStyle name="Normal 2 2 12 5" xfId="2179"/>
    <cellStyle name="Normal 2 2 12 5 2" xfId="2180"/>
    <cellStyle name="Normal 2 2 12 5 2 2" xfId="2181"/>
    <cellStyle name="Normal 2 2 12 5 2 2 2" xfId="2182"/>
    <cellStyle name="Normal 2 2 12 5 2 3" xfId="2183"/>
    <cellStyle name="Normal 2 2 12 5 3" xfId="2184"/>
    <cellStyle name="Normal 2 2 12 5 3 2" xfId="2185"/>
    <cellStyle name="Normal 2 2 12 5 4" xfId="2186"/>
    <cellStyle name="Normal 2 2 12 6" xfId="2187"/>
    <cellStyle name="Normal 2 2 12 6 2" xfId="2188"/>
    <cellStyle name="Normal 2 2 12 6 2 2" xfId="2189"/>
    <cellStyle name="Normal 2 2 12 6 3" xfId="2190"/>
    <cellStyle name="Normal 2 2 12 7" xfId="2191"/>
    <cellStyle name="Normal 2 2 12 7 2" xfId="2192"/>
    <cellStyle name="Normal 2 2 12 8" xfId="2193"/>
    <cellStyle name="Normal 2 2 13" xfId="2194"/>
    <cellStyle name="Normal 2 2 13 2" xfId="2195"/>
    <cellStyle name="Normal 2 2 13 2 2" xfId="2196"/>
    <cellStyle name="Normal 2 2 13 2 2 2" xfId="2197"/>
    <cellStyle name="Normal 2 2 13 2 2 2 2" xfId="2198"/>
    <cellStyle name="Normal 2 2 13 2 2 2 2 2" xfId="2199"/>
    <cellStyle name="Normal 2 2 13 2 2 2 3" xfId="2200"/>
    <cellStyle name="Normal 2 2 13 2 2 3" xfId="2201"/>
    <cellStyle name="Normal 2 2 13 2 2 3 2" xfId="2202"/>
    <cellStyle name="Normal 2 2 13 2 2 3 2 2" xfId="2203"/>
    <cellStyle name="Normal 2 2 13 2 2 3 3" xfId="2204"/>
    <cellStyle name="Normal 2 2 13 2 2 4" xfId="2205"/>
    <cellStyle name="Normal 2 2 13 2 2 4 2" xfId="2206"/>
    <cellStyle name="Normal 2 2 13 2 2 5" xfId="2207"/>
    <cellStyle name="Normal 2 2 13 2 3" xfId="2208"/>
    <cellStyle name="Normal 2 2 13 2 3 2" xfId="2209"/>
    <cellStyle name="Normal 2 2 13 2 3 2 2" xfId="2210"/>
    <cellStyle name="Normal 2 2 13 2 3 2 2 2" xfId="2211"/>
    <cellStyle name="Normal 2 2 13 2 3 2 3" xfId="2212"/>
    <cellStyle name="Normal 2 2 13 2 3 3" xfId="2213"/>
    <cellStyle name="Normal 2 2 13 2 3 3 2" xfId="2214"/>
    <cellStyle name="Normal 2 2 13 2 3 4" xfId="2215"/>
    <cellStyle name="Normal 2 2 13 2 4" xfId="2216"/>
    <cellStyle name="Normal 2 2 13 2 4 2" xfId="2217"/>
    <cellStyle name="Normal 2 2 13 2 4 2 2" xfId="2218"/>
    <cellStyle name="Normal 2 2 13 2 4 3" xfId="2219"/>
    <cellStyle name="Normal 2 2 13 2 4 4" xfId="2220"/>
    <cellStyle name="Normal 2 2 13 2 5" xfId="2221"/>
    <cellStyle name="Normal 2 2 13 2 5 2" xfId="2222"/>
    <cellStyle name="Normal 2 2 13 2 6" xfId="2223"/>
    <cellStyle name="Normal 2 2 13 3" xfId="2224"/>
    <cellStyle name="Normal 2 2 13 4" xfId="2225"/>
    <cellStyle name="Normal 2 2 13 4 2" xfId="2226"/>
    <cellStyle name="Normal 2 2 13 4 2 2" xfId="2227"/>
    <cellStyle name="Normal 2 2 13 4 2 2 2" xfId="2228"/>
    <cellStyle name="Normal 2 2 13 4 2 3" xfId="2229"/>
    <cellStyle name="Normal 2 2 13 4 3" xfId="2230"/>
    <cellStyle name="Normal 2 2 13 4 3 2" xfId="2231"/>
    <cellStyle name="Normal 2 2 13 4 3 2 2" xfId="2232"/>
    <cellStyle name="Normal 2 2 13 4 3 3" xfId="2233"/>
    <cellStyle name="Normal 2 2 13 4 4" xfId="2234"/>
    <cellStyle name="Normal 2 2 13 4 4 2" xfId="2235"/>
    <cellStyle name="Normal 2 2 13 4 5" xfId="2236"/>
    <cellStyle name="Normal 2 2 13 5" xfId="2237"/>
    <cellStyle name="Normal 2 2 13 5 2" xfId="2238"/>
    <cellStyle name="Normal 2 2 13 5 2 2" xfId="2239"/>
    <cellStyle name="Normal 2 2 13 5 2 2 2" xfId="2240"/>
    <cellStyle name="Normal 2 2 13 5 2 3" xfId="2241"/>
    <cellStyle name="Normal 2 2 13 5 3" xfId="2242"/>
    <cellStyle name="Normal 2 2 13 5 3 2" xfId="2243"/>
    <cellStyle name="Normal 2 2 13 5 4" xfId="2244"/>
    <cellStyle name="Normal 2 2 13 6" xfId="2245"/>
    <cellStyle name="Normal 2 2 13 6 2" xfId="2246"/>
    <cellStyle name="Normal 2 2 13 6 2 2" xfId="2247"/>
    <cellStyle name="Normal 2 2 13 6 3" xfId="2248"/>
    <cellStyle name="Normal 2 2 13 7" xfId="2249"/>
    <cellStyle name="Normal 2 2 13 7 2" xfId="2250"/>
    <cellStyle name="Normal 2 2 13 8" xfId="2251"/>
    <cellStyle name="Normal 2 2 14" xfId="2252"/>
    <cellStyle name="Normal 2 2 14 2" xfId="2253"/>
    <cellStyle name="Normal 2 2 14 2 2" xfId="2254"/>
    <cellStyle name="Normal 2 2 14 2 2 2" xfId="2255"/>
    <cellStyle name="Normal 2 2 14 2 2 2 2" xfId="2256"/>
    <cellStyle name="Normal 2 2 14 2 2 2 2 2" xfId="2257"/>
    <cellStyle name="Normal 2 2 14 2 2 2 3" xfId="2258"/>
    <cellStyle name="Normal 2 2 14 2 2 3" xfId="2259"/>
    <cellStyle name="Normal 2 2 14 2 2 3 2" xfId="2260"/>
    <cellStyle name="Normal 2 2 14 2 2 4" xfId="2261"/>
    <cellStyle name="Normal 2 2 14 2 3" xfId="2262"/>
    <cellStyle name="Normal 2 2 14 2 4" xfId="2263"/>
    <cellStyle name="Normal 2 2 14 3" xfId="2264"/>
    <cellStyle name="Normal 2 2 14 3 2" xfId="2265"/>
    <cellStyle name="Normal 2 2 14 3 3" xfId="2266"/>
    <cellStyle name="Normal 2 2 14 3 3 2" xfId="2267"/>
    <cellStyle name="Normal 2 2 14 3 3 2 2" xfId="2268"/>
    <cellStyle name="Normal 2 2 14 3 3 2 2 2" xfId="2269"/>
    <cellStyle name="Normal 2 2 14 3 3 2 3" xfId="2270"/>
    <cellStyle name="Normal 2 2 14 3 3 3" xfId="2271"/>
    <cellStyle name="Normal 2 2 14 3 3 3 2" xfId="2272"/>
    <cellStyle name="Normal 2 2 14 3 3 4" xfId="2273"/>
    <cellStyle name="Normal 2 2 14 3 4" xfId="2274"/>
    <cellStyle name="Normal 2 2 14 3 4 2" xfId="2275"/>
    <cellStyle name="Normal 2 2 14 3 4 2 2" xfId="2276"/>
    <cellStyle name="Normal 2 2 14 3 4 3" xfId="2277"/>
    <cellStyle name="Normal 2 2 14 3 5" xfId="2278"/>
    <cellStyle name="Normal 2 2 14 3 5 2" xfId="2279"/>
    <cellStyle name="Normal 2 2 14 4" xfId="2280"/>
    <cellStyle name="Normal 2 2 14 4 2" xfId="2281"/>
    <cellStyle name="Normal 2 2 14 4 2 2" xfId="2282"/>
    <cellStyle name="Normal 2 2 14 4 2 2 2" xfId="2283"/>
    <cellStyle name="Normal 2 2 14 4 2 3" xfId="2284"/>
    <cellStyle name="Normal 2 2 14 4 3" xfId="2285"/>
    <cellStyle name="Normal 2 2 14 4 3 2" xfId="2286"/>
    <cellStyle name="Normal 2 2 14 4 4" xfId="2287"/>
    <cellStyle name="Normal 2 2 14 5" xfId="2288"/>
    <cellStyle name="Normal 2 2 14 5 2" xfId="2289"/>
    <cellStyle name="Normal 2 2 14 5 2 2" xfId="2290"/>
    <cellStyle name="Normal 2 2 14 5 3" xfId="2291"/>
    <cellStyle name="Normal 2 2 14 6" xfId="2292"/>
    <cellStyle name="Normal 2 2 14 6 2" xfId="2293"/>
    <cellStyle name="Normal 2 2 14 7" xfId="2294"/>
    <cellStyle name="Normal 2 2 15" xfId="2295"/>
    <cellStyle name="Normal 2 2 15 2" xfId="2296"/>
    <cellStyle name="Normal 2 2 15 2 2" xfId="2297"/>
    <cellStyle name="Normal 2 2 15 2 3" xfId="2298"/>
    <cellStyle name="Normal 2 2 15 2 3 2" xfId="2299"/>
    <cellStyle name="Normal 2 2 15 2 3 2 2" xfId="2300"/>
    <cellStyle name="Normal 2 2 15 2 3 2 2 2" xfId="2301"/>
    <cellStyle name="Normal 2 2 15 2 3 2 3" xfId="2302"/>
    <cellStyle name="Normal 2 2 15 2 3 3" xfId="2303"/>
    <cellStyle name="Normal 2 2 15 2 3 3 2" xfId="2304"/>
    <cellStyle name="Normal 2 2 15 2 3 4" xfId="2305"/>
    <cellStyle name="Normal 2 2 15 2 4" xfId="2306"/>
    <cellStyle name="Normal 2 2 15 2 4 2" xfId="2307"/>
    <cellStyle name="Normal 2 2 15 2 4 2 2" xfId="2308"/>
    <cellStyle name="Normal 2 2 15 2 4 3" xfId="2309"/>
    <cellStyle name="Normal 2 2 15 2 5" xfId="2310"/>
    <cellStyle name="Normal 2 2 15 2 5 2" xfId="2311"/>
    <cellStyle name="Normal 2 2 15 3" xfId="2312"/>
    <cellStyle name="Normal 2 2 15 3 2" xfId="2313"/>
    <cellStyle name="Normal 2 2 15 3 2 2" xfId="2314"/>
    <cellStyle name="Normal 2 2 15 3 2 2 2" xfId="2315"/>
    <cellStyle name="Normal 2 2 15 3 2 3" xfId="2316"/>
    <cellStyle name="Normal 2 2 15 3 3" xfId="2317"/>
    <cellStyle name="Normal 2 2 15 3 3 2" xfId="2318"/>
    <cellStyle name="Normal 2 2 15 3 4" xfId="2319"/>
    <cellStyle name="Normal 2 2 15 4" xfId="2320"/>
    <cellStyle name="Normal 2 2 15 4 2" xfId="2321"/>
    <cellStyle name="Normal 2 2 15 4 2 2" xfId="2322"/>
    <cellStyle name="Normal 2 2 15 4 3" xfId="2323"/>
    <cellStyle name="Normal 2 2 15 5" xfId="2324"/>
    <cellStyle name="Normal 2 2 15 5 2" xfId="2325"/>
    <cellStyle name="Normal 2 2 15 6" xfId="2326"/>
    <cellStyle name="Normal 2 2 16" xfId="2327"/>
    <cellStyle name="Normal 2 2 16 2" xfId="2328"/>
    <cellStyle name="Normal 2 2 16 2 2" xfId="2329"/>
    <cellStyle name="Normal 2 2 16 2 2 2" xfId="2330"/>
    <cellStyle name="Normal 2 2 16 2 2 2 2" xfId="2331"/>
    <cellStyle name="Normal 2 2 16 2 2 3" xfId="2332"/>
    <cellStyle name="Normal 2 2 16 2 3" xfId="2333"/>
    <cellStyle name="Normal 2 2 16 2 3 2" xfId="2334"/>
    <cellStyle name="Normal 2 2 16 2 4" xfId="2335"/>
    <cellStyle name="Normal 2 2 16 3" xfId="2336"/>
    <cellStyle name="Normal 2 2 16 4" xfId="2337"/>
    <cellStyle name="Normal 2 2 17" xfId="2338"/>
    <cellStyle name="Normal 2 2 17 2" xfId="2339"/>
    <cellStyle name="Normal 2 2 17 2 2" xfId="2340"/>
    <cellStyle name="Normal 2 2 17 2 2 2" xfId="2341"/>
    <cellStyle name="Normal 2 2 17 2 2 2 2" xfId="2342"/>
    <cellStyle name="Normal 2 2 17 2 2 3" xfId="2343"/>
    <cellStyle name="Normal 2 2 17 2 3" xfId="2344"/>
    <cellStyle name="Normal 2 2 17 2 3 2" xfId="2345"/>
    <cellStyle name="Normal 2 2 17 2 4" xfId="2346"/>
    <cellStyle name="Normal 2 2 17 3" xfId="2347"/>
    <cellStyle name="Normal 2 2 17 4" xfId="2348"/>
    <cellStyle name="Normal 2 2 18" xfId="2349"/>
    <cellStyle name="Normal 2 2 19" xfId="2350"/>
    <cellStyle name="Normal 2 2 2" xfId="2351"/>
    <cellStyle name="Normal 2 2 2 2" xfId="2352"/>
    <cellStyle name="Normal 2 2 2 2 2" xfId="2353"/>
    <cellStyle name="Normal 2 2 2 2 2 2" xfId="2354"/>
    <cellStyle name="Normal 2 2 2 2 2 2 2" xfId="2355"/>
    <cellStyle name="Normal 2 2 2 2 2 2 2 2" xfId="2356"/>
    <cellStyle name="Normal 2 2 2 2 2 2 3" xfId="2357"/>
    <cellStyle name="Normal 2 2 2 2 2 3" xfId="2358"/>
    <cellStyle name="Normal 2 2 2 2 2 3 2" xfId="2359"/>
    <cellStyle name="Normal 2 2 2 2 2 3 2 2" xfId="2360"/>
    <cellStyle name="Normal 2 2 2 2 2 3 3" xfId="2361"/>
    <cellStyle name="Normal 2 2 2 2 2 4" xfId="2362"/>
    <cellStyle name="Normal 2 2 2 2 2 4 2" xfId="2363"/>
    <cellStyle name="Normal 2 2 2 2 2 5" xfId="2364"/>
    <cellStyle name="Normal 2 2 2 2 3" xfId="2365"/>
    <cellStyle name="Normal 2 2 2 2 3 2" xfId="2366"/>
    <cellStyle name="Normal 2 2 2 2 3 2 2" xfId="2367"/>
    <cellStyle name="Normal 2 2 2 2 3 2 2 2" xfId="2368"/>
    <cellStyle name="Normal 2 2 2 2 3 2 3" xfId="2369"/>
    <cellStyle name="Normal 2 2 2 2 3 3" xfId="2370"/>
    <cellStyle name="Normal 2 2 2 2 3 3 2" xfId="2371"/>
    <cellStyle name="Normal 2 2 2 2 3 4" xfId="2372"/>
    <cellStyle name="Normal 2 2 2 2 4" xfId="2373"/>
    <cellStyle name="Normal 2 2 2 2 4 2" xfId="2374"/>
    <cellStyle name="Normal 2 2 2 2 4 2 2" xfId="2375"/>
    <cellStyle name="Normal 2 2 2 2 4 3" xfId="2376"/>
    <cellStyle name="Normal 2 2 2 2 5" xfId="2377"/>
    <cellStyle name="Normal 2 2 2 2 5 2" xfId="2378"/>
    <cellStyle name="Normal 2 2 2 2 6" xfId="2379"/>
    <cellStyle name="Normal 2 2 2 3" xfId="2380"/>
    <cellStyle name="Normal 2 2 2 4" xfId="2381"/>
    <cellStyle name="Normal 2 2 2 4 2" xfId="2382"/>
    <cellStyle name="Normal 2 2 2 4 2 2" xfId="2383"/>
    <cellStyle name="Normal 2 2 2 4 2 2 2" xfId="2384"/>
    <cellStyle name="Normal 2 2 2 4 2 3" xfId="2385"/>
    <cellStyle name="Normal 2 2 2 4 3" xfId="2386"/>
    <cellStyle name="Normal 2 2 2 4 3 2" xfId="2387"/>
    <cellStyle name="Normal 2 2 2 4 3 2 2" xfId="2388"/>
    <cellStyle name="Normal 2 2 2 4 3 3" xfId="2389"/>
    <cellStyle name="Normal 2 2 2 4 4" xfId="2390"/>
    <cellStyle name="Normal 2 2 2 4 4 2" xfId="2391"/>
    <cellStyle name="Normal 2 2 2 4 5" xfId="2392"/>
    <cellStyle name="Normal 2 2 2 5" xfId="2393"/>
    <cellStyle name="Normal 2 2 2 5 2" xfId="2394"/>
    <cellStyle name="Normal 2 2 2 5 2 2" xfId="2395"/>
    <cellStyle name="Normal 2 2 2 5 2 2 2" xfId="2396"/>
    <cellStyle name="Normal 2 2 2 5 2 3" xfId="2397"/>
    <cellStyle name="Normal 2 2 2 5 3" xfId="2398"/>
    <cellStyle name="Normal 2 2 2 5 3 2" xfId="2399"/>
    <cellStyle name="Normal 2 2 2 5 4" xfId="2400"/>
    <cellStyle name="Normal 2 2 2 6" xfId="2401"/>
    <cellStyle name="Normal 2 2 2 6 2" xfId="2402"/>
    <cellStyle name="Normal 2 2 2 6 2 2" xfId="2403"/>
    <cellStyle name="Normal 2 2 2 6 3" xfId="2404"/>
    <cellStyle name="Normal 2 2 2 7" xfId="2405"/>
    <cellStyle name="Normal 2 2 2 7 2" xfId="2406"/>
    <cellStyle name="Normal 2 2 2 8" xfId="2407"/>
    <cellStyle name="Normal 2 2 20" xfId="2408"/>
    <cellStyle name="Normal 2 2 3" xfId="2409"/>
    <cellStyle name="Normal 2 2 3 2" xfId="2410"/>
    <cellStyle name="Normal 2 2 3 2 2" xfId="2411"/>
    <cellStyle name="Normal 2 2 3 2 2 2" xfId="2412"/>
    <cellStyle name="Normal 2 2 3 2 2 2 2" xfId="2413"/>
    <cellStyle name="Normal 2 2 3 2 2 2 2 2" xfId="2414"/>
    <cellStyle name="Normal 2 2 3 2 2 2 3" xfId="2415"/>
    <cellStyle name="Normal 2 2 3 2 2 3" xfId="2416"/>
    <cellStyle name="Normal 2 2 3 2 2 3 2" xfId="2417"/>
    <cellStyle name="Normal 2 2 3 2 2 3 2 2" xfId="2418"/>
    <cellStyle name="Normal 2 2 3 2 2 3 3" xfId="2419"/>
    <cellStyle name="Normal 2 2 3 2 2 4" xfId="2420"/>
    <cellStyle name="Normal 2 2 3 2 2 4 2" xfId="2421"/>
    <cellStyle name="Normal 2 2 3 2 2 5" xfId="2422"/>
    <cellStyle name="Normal 2 2 3 2 3" xfId="2423"/>
    <cellStyle name="Normal 2 2 3 2 3 2" xfId="2424"/>
    <cellStyle name="Normal 2 2 3 2 3 2 2" xfId="2425"/>
    <cellStyle name="Normal 2 2 3 2 3 2 2 2" xfId="2426"/>
    <cellStyle name="Normal 2 2 3 2 3 2 3" xfId="2427"/>
    <cellStyle name="Normal 2 2 3 2 3 3" xfId="2428"/>
    <cellStyle name="Normal 2 2 3 2 3 3 2" xfId="2429"/>
    <cellStyle name="Normal 2 2 3 2 3 4" xfId="2430"/>
    <cellStyle name="Normal 2 2 3 2 4" xfId="2431"/>
    <cellStyle name="Normal 2 2 3 2 4 2" xfId="2432"/>
    <cellStyle name="Normal 2 2 3 2 4 2 2" xfId="2433"/>
    <cellStyle name="Normal 2 2 3 2 4 3" xfId="2434"/>
    <cellStyle name="Normal 2 2 3 2 5" xfId="2435"/>
    <cellStyle name="Normal 2 2 3 2 5 2" xfId="2436"/>
    <cellStyle name="Normal 2 2 3 2 6" xfId="2437"/>
    <cellStyle name="Normal 2 2 3 3" xfId="2438"/>
    <cellStyle name="Normal 2 2 3 4" xfId="2439"/>
    <cellStyle name="Normal 2 2 3 4 2" xfId="2440"/>
    <cellStyle name="Normal 2 2 3 4 2 2" xfId="2441"/>
    <cellStyle name="Normal 2 2 3 4 2 2 2" xfId="2442"/>
    <cellStyle name="Normal 2 2 3 4 2 3" xfId="2443"/>
    <cellStyle name="Normal 2 2 3 4 3" xfId="2444"/>
    <cellStyle name="Normal 2 2 3 4 3 2" xfId="2445"/>
    <cellStyle name="Normal 2 2 3 4 3 2 2" xfId="2446"/>
    <cellStyle name="Normal 2 2 3 4 3 3" xfId="2447"/>
    <cellStyle name="Normal 2 2 3 4 4" xfId="2448"/>
    <cellStyle name="Normal 2 2 3 4 4 2" xfId="2449"/>
    <cellStyle name="Normal 2 2 3 4 5" xfId="2450"/>
    <cellStyle name="Normal 2 2 3 5" xfId="2451"/>
    <cellStyle name="Normal 2 2 3 5 2" xfId="2452"/>
    <cellStyle name="Normal 2 2 3 5 2 2" xfId="2453"/>
    <cellStyle name="Normal 2 2 3 5 2 2 2" xfId="2454"/>
    <cellStyle name="Normal 2 2 3 5 2 3" xfId="2455"/>
    <cellStyle name="Normal 2 2 3 5 3" xfId="2456"/>
    <cellStyle name="Normal 2 2 3 5 3 2" xfId="2457"/>
    <cellStyle name="Normal 2 2 3 5 4" xfId="2458"/>
    <cellStyle name="Normal 2 2 3 6" xfId="2459"/>
    <cellStyle name="Normal 2 2 3 6 2" xfId="2460"/>
    <cellStyle name="Normal 2 2 3 6 2 2" xfId="2461"/>
    <cellStyle name="Normal 2 2 3 6 3" xfId="2462"/>
    <cellStyle name="Normal 2 2 3 7" xfId="2463"/>
    <cellStyle name="Normal 2 2 3 7 2" xfId="2464"/>
    <cellStyle name="Normal 2 2 3 8" xfId="2465"/>
    <cellStyle name="Normal 2 2 4" xfId="2466"/>
    <cellStyle name="Normal 2 2 4 2" xfId="2467"/>
    <cellStyle name="Normal 2 2 4 2 2" xfId="2468"/>
    <cellStyle name="Normal 2 2 4 2 2 2" xfId="2469"/>
    <cellStyle name="Normal 2 2 4 2 2 2 2" xfId="2470"/>
    <cellStyle name="Normal 2 2 4 2 2 2 2 2" xfId="2471"/>
    <cellStyle name="Normal 2 2 4 2 2 2 3" xfId="2472"/>
    <cellStyle name="Normal 2 2 4 2 2 3" xfId="2473"/>
    <cellStyle name="Normal 2 2 4 2 2 3 2" xfId="2474"/>
    <cellStyle name="Normal 2 2 4 2 2 3 2 2" xfId="2475"/>
    <cellStyle name="Normal 2 2 4 2 2 3 3" xfId="2476"/>
    <cellStyle name="Normal 2 2 4 2 2 4" xfId="2477"/>
    <cellStyle name="Normal 2 2 4 2 2 4 2" xfId="2478"/>
    <cellStyle name="Normal 2 2 4 2 2 5" xfId="2479"/>
    <cellStyle name="Normal 2 2 4 2 3" xfId="2480"/>
    <cellStyle name="Normal 2 2 4 2 3 2" xfId="2481"/>
    <cellStyle name="Normal 2 2 4 2 3 2 2" xfId="2482"/>
    <cellStyle name="Normal 2 2 4 2 3 2 2 2" xfId="2483"/>
    <cellStyle name="Normal 2 2 4 2 3 2 3" xfId="2484"/>
    <cellStyle name="Normal 2 2 4 2 3 3" xfId="2485"/>
    <cellStyle name="Normal 2 2 4 2 3 3 2" xfId="2486"/>
    <cellStyle name="Normal 2 2 4 2 3 4" xfId="2487"/>
    <cellStyle name="Normal 2 2 4 2 4" xfId="2488"/>
    <cellStyle name="Normal 2 2 4 2 4 2" xfId="2489"/>
    <cellStyle name="Normal 2 2 4 2 4 2 2" xfId="2490"/>
    <cellStyle name="Normal 2 2 4 2 4 3" xfId="2491"/>
    <cellStyle name="Normal 2 2 4 2 5" xfId="2492"/>
    <cellStyle name="Normal 2 2 4 2 5 2" xfId="2493"/>
    <cellStyle name="Normal 2 2 4 2 6" xfId="2494"/>
    <cellStyle name="Normal 2 2 4 3" xfId="2495"/>
    <cellStyle name="Normal 2 2 4 4" xfId="2496"/>
    <cellStyle name="Normal 2 2 4 4 2" xfId="2497"/>
    <cellStyle name="Normal 2 2 4 4 2 2" xfId="2498"/>
    <cellStyle name="Normal 2 2 4 4 2 2 2" xfId="2499"/>
    <cellStyle name="Normal 2 2 4 4 2 3" xfId="2500"/>
    <cellStyle name="Normal 2 2 4 4 3" xfId="2501"/>
    <cellStyle name="Normal 2 2 4 4 3 2" xfId="2502"/>
    <cellStyle name="Normal 2 2 4 4 3 2 2" xfId="2503"/>
    <cellStyle name="Normal 2 2 4 4 3 3" xfId="2504"/>
    <cellStyle name="Normal 2 2 4 4 4" xfId="2505"/>
    <cellStyle name="Normal 2 2 4 4 4 2" xfId="2506"/>
    <cellStyle name="Normal 2 2 4 4 5" xfId="2507"/>
    <cellStyle name="Normal 2 2 4 5" xfId="2508"/>
    <cellStyle name="Normal 2 2 4 5 2" xfId="2509"/>
    <cellStyle name="Normal 2 2 4 5 2 2" xfId="2510"/>
    <cellStyle name="Normal 2 2 4 5 2 2 2" xfId="2511"/>
    <cellStyle name="Normal 2 2 4 5 2 3" xfId="2512"/>
    <cellStyle name="Normal 2 2 4 5 3" xfId="2513"/>
    <cellStyle name="Normal 2 2 4 5 3 2" xfId="2514"/>
    <cellStyle name="Normal 2 2 4 5 4" xfId="2515"/>
    <cellStyle name="Normal 2 2 4 6" xfId="2516"/>
    <cellStyle name="Normal 2 2 4 6 2" xfId="2517"/>
    <cellStyle name="Normal 2 2 4 6 2 2" xfId="2518"/>
    <cellStyle name="Normal 2 2 4 6 3" xfId="2519"/>
    <cellStyle name="Normal 2 2 4 7" xfId="2520"/>
    <cellStyle name="Normal 2 2 4 7 2" xfId="2521"/>
    <cellStyle name="Normal 2 2 4 8" xfId="2522"/>
    <cellStyle name="Normal 2 2 5" xfId="2523"/>
    <cellStyle name="Normal 2 2 5 2" xfId="2524"/>
    <cellStyle name="Normal 2 2 5 2 2" xfId="2525"/>
    <cellStyle name="Normal 2 2 5 2 2 2" xfId="2526"/>
    <cellStyle name="Normal 2 2 5 2 2 2 2" xfId="2527"/>
    <cellStyle name="Normal 2 2 5 2 2 2 2 2" xfId="2528"/>
    <cellStyle name="Normal 2 2 5 2 2 2 3" xfId="2529"/>
    <cellStyle name="Normal 2 2 5 2 2 3" xfId="2530"/>
    <cellStyle name="Normal 2 2 5 2 2 3 2" xfId="2531"/>
    <cellStyle name="Normal 2 2 5 2 2 3 2 2" xfId="2532"/>
    <cellStyle name="Normal 2 2 5 2 2 3 3" xfId="2533"/>
    <cellStyle name="Normal 2 2 5 2 2 4" xfId="2534"/>
    <cellStyle name="Normal 2 2 5 2 2 4 2" xfId="2535"/>
    <cellStyle name="Normal 2 2 5 2 2 5" xfId="2536"/>
    <cellStyle name="Normal 2 2 5 2 3" xfId="2537"/>
    <cellStyle name="Normal 2 2 5 2 3 2" xfId="2538"/>
    <cellStyle name="Normal 2 2 5 2 3 2 2" xfId="2539"/>
    <cellStyle name="Normal 2 2 5 2 3 2 2 2" xfId="2540"/>
    <cellStyle name="Normal 2 2 5 2 3 2 3" xfId="2541"/>
    <cellStyle name="Normal 2 2 5 2 3 3" xfId="2542"/>
    <cellStyle name="Normal 2 2 5 2 3 3 2" xfId="2543"/>
    <cellStyle name="Normal 2 2 5 2 3 4" xfId="2544"/>
    <cellStyle name="Normal 2 2 5 2 4" xfId="2545"/>
    <cellStyle name="Normal 2 2 5 2 4 2" xfId="2546"/>
    <cellStyle name="Normal 2 2 5 2 4 2 2" xfId="2547"/>
    <cellStyle name="Normal 2 2 5 2 4 3" xfId="2548"/>
    <cellStyle name="Normal 2 2 5 2 5" xfId="2549"/>
    <cellStyle name="Normal 2 2 5 2 5 2" xfId="2550"/>
    <cellStyle name="Normal 2 2 5 2 6" xfId="2551"/>
    <cellStyle name="Normal 2 2 5 3" xfId="2552"/>
    <cellStyle name="Normal 2 2 5 4" xfId="2553"/>
    <cellStyle name="Normal 2 2 5 4 2" xfId="2554"/>
    <cellStyle name="Normal 2 2 5 4 2 2" xfId="2555"/>
    <cellStyle name="Normal 2 2 5 4 2 2 2" xfId="2556"/>
    <cellStyle name="Normal 2 2 5 4 2 3" xfId="2557"/>
    <cellStyle name="Normal 2 2 5 4 3" xfId="2558"/>
    <cellStyle name="Normal 2 2 5 4 3 2" xfId="2559"/>
    <cellStyle name="Normal 2 2 5 4 3 2 2" xfId="2560"/>
    <cellStyle name="Normal 2 2 5 4 3 3" xfId="2561"/>
    <cellStyle name="Normal 2 2 5 4 4" xfId="2562"/>
    <cellStyle name="Normal 2 2 5 4 4 2" xfId="2563"/>
    <cellStyle name="Normal 2 2 5 4 5" xfId="2564"/>
    <cellStyle name="Normal 2 2 5 5" xfId="2565"/>
    <cellStyle name="Normal 2 2 5 5 2" xfId="2566"/>
    <cellStyle name="Normal 2 2 5 5 2 2" xfId="2567"/>
    <cellStyle name="Normal 2 2 5 5 2 2 2" xfId="2568"/>
    <cellStyle name="Normal 2 2 5 5 2 3" xfId="2569"/>
    <cellStyle name="Normal 2 2 5 5 3" xfId="2570"/>
    <cellStyle name="Normal 2 2 5 5 3 2" xfId="2571"/>
    <cellStyle name="Normal 2 2 5 5 4" xfId="2572"/>
    <cellStyle name="Normal 2 2 5 6" xfId="2573"/>
    <cellStyle name="Normal 2 2 5 6 2" xfId="2574"/>
    <cellStyle name="Normal 2 2 5 6 2 2" xfId="2575"/>
    <cellStyle name="Normal 2 2 5 6 3" xfId="2576"/>
    <cellStyle name="Normal 2 2 5 7" xfId="2577"/>
    <cellStyle name="Normal 2 2 5 7 2" xfId="2578"/>
    <cellStyle name="Normal 2 2 5 8" xfId="2579"/>
    <cellStyle name="Normal 2 2 6" xfId="2580"/>
    <cellStyle name="Normal 2 2 6 2" xfId="2581"/>
    <cellStyle name="Normal 2 2 6 2 2" xfId="2582"/>
    <cellStyle name="Normal 2 2 6 2 2 2" xfId="2583"/>
    <cellStyle name="Normal 2 2 6 2 2 2 2" xfId="2584"/>
    <cellStyle name="Normal 2 2 6 2 2 2 2 2" xfId="2585"/>
    <cellStyle name="Normal 2 2 6 2 2 2 3" xfId="2586"/>
    <cellStyle name="Normal 2 2 6 2 2 3" xfId="2587"/>
    <cellStyle name="Normal 2 2 6 2 2 3 2" xfId="2588"/>
    <cellStyle name="Normal 2 2 6 2 2 3 2 2" xfId="2589"/>
    <cellStyle name="Normal 2 2 6 2 2 3 3" xfId="2590"/>
    <cellStyle name="Normal 2 2 6 2 2 4" xfId="2591"/>
    <cellStyle name="Normal 2 2 6 2 2 4 2" xfId="2592"/>
    <cellStyle name="Normal 2 2 6 2 2 5" xfId="2593"/>
    <cellStyle name="Normal 2 2 6 2 3" xfId="2594"/>
    <cellStyle name="Normal 2 2 6 2 3 2" xfId="2595"/>
    <cellStyle name="Normal 2 2 6 2 3 2 2" xfId="2596"/>
    <cellStyle name="Normal 2 2 6 2 3 2 2 2" xfId="2597"/>
    <cellStyle name="Normal 2 2 6 2 3 2 3" xfId="2598"/>
    <cellStyle name="Normal 2 2 6 2 3 3" xfId="2599"/>
    <cellStyle name="Normal 2 2 6 2 3 3 2" xfId="2600"/>
    <cellStyle name="Normal 2 2 6 2 3 4" xfId="2601"/>
    <cellStyle name="Normal 2 2 6 2 4" xfId="2602"/>
    <cellStyle name="Normal 2 2 6 2 4 2" xfId="2603"/>
    <cellStyle name="Normal 2 2 6 2 4 2 2" xfId="2604"/>
    <cellStyle name="Normal 2 2 6 2 4 3" xfId="2605"/>
    <cellStyle name="Normal 2 2 6 2 5" xfId="2606"/>
    <cellStyle name="Normal 2 2 6 2 5 2" xfId="2607"/>
    <cellStyle name="Normal 2 2 6 2 6" xfId="2608"/>
    <cellStyle name="Normal 2 2 6 3" xfId="2609"/>
    <cellStyle name="Normal 2 2 6 4" xfId="2610"/>
    <cellStyle name="Normal 2 2 6 4 2" xfId="2611"/>
    <cellStyle name="Normal 2 2 6 4 2 2" xfId="2612"/>
    <cellStyle name="Normal 2 2 6 4 2 2 2" xfId="2613"/>
    <cellStyle name="Normal 2 2 6 4 2 3" xfId="2614"/>
    <cellStyle name="Normal 2 2 6 4 3" xfId="2615"/>
    <cellStyle name="Normal 2 2 6 4 3 2" xfId="2616"/>
    <cellStyle name="Normal 2 2 6 4 3 2 2" xfId="2617"/>
    <cellStyle name="Normal 2 2 6 4 3 3" xfId="2618"/>
    <cellStyle name="Normal 2 2 6 4 4" xfId="2619"/>
    <cellStyle name="Normal 2 2 6 4 4 2" xfId="2620"/>
    <cellStyle name="Normal 2 2 6 4 5" xfId="2621"/>
    <cellStyle name="Normal 2 2 6 5" xfId="2622"/>
    <cellStyle name="Normal 2 2 6 5 2" xfId="2623"/>
    <cellStyle name="Normal 2 2 6 5 2 2" xfId="2624"/>
    <cellStyle name="Normal 2 2 6 5 2 2 2" xfId="2625"/>
    <cellStyle name="Normal 2 2 6 5 2 3" xfId="2626"/>
    <cellStyle name="Normal 2 2 6 5 3" xfId="2627"/>
    <cellStyle name="Normal 2 2 6 5 3 2" xfId="2628"/>
    <cellStyle name="Normal 2 2 6 5 4" xfId="2629"/>
    <cellStyle name="Normal 2 2 6 6" xfId="2630"/>
    <cellStyle name="Normal 2 2 6 6 2" xfId="2631"/>
    <cellStyle name="Normal 2 2 6 6 2 2" xfId="2632"/>
    <cellStyle name="Normal 2 2 6 6 3" xfId="2633"/>
    <cellStyle name="Normal 2 2 6 7" xfId="2634"/>
    <cellStyle name="Normal 2 2 6 7 2" xfId="2635"/>
    <cellStyle name="Normal 2 2 6 8" xfId="2636"/>
    <cellStyle name="Normal 2 2 7" xfId="2637"/>
    <cellStyle name="Normal 2 2 7 2" xfId="2638"/>
    <cellStyle name="Normal 2 2 7 2 2" xfId="2639"/>
    <cellStyle name="Normal 2 2 7 2 2 2" xfId="2640"/>
    <cellStyle name="Normal 2 2 7 2 2 2 2" xfId="2641"/>
    <cellStyle name="Normal 2 2 7 2 2 2 2 2" xfId="2642"/>
    <cellStyle name="Normal 2 2 7 2 2 2 3" xfId="2643"/>
    <cellStyle name="Normal 2 2 7 2 2 3" xfId="2644"/>
    <cellStyle name="Normal 2 2 7 2 2 3 2" xfId="2645"/>
    <cellStyle name="Normal 2 2 7 2 2 3 2 2" xfId="2646"/>
    <cellStyle name="Normal 2 2 7 2 2 3 3" xfId="2647"/>
    <cellStyle name="Normal 2 2 7 2 2 4" xfId="2648"/>
    <cellStyle name="Normal 2 2 7 2 2 4 2" xfId="2649"/>
    <cellStyle name="Normal 2 2 7 2 2 5" xfId="2650"/>
    <cellStyle name="Normal 2 2 7 2 3" xfId="2651"/>
    <cellStyle name="Normal 2 2 7 2 3 2" xfId="2652"/>
    <cellStyle name="Normal 2 2 7 2 3 2 2" xfId="2653"/>
    <cellStyle name="Normal 2 2 7 2 3 2 2 2" xfId="2654"/>
    <cellStyle name="Normal 2 2 7 2 3 2 3" xfId="2655"/>
    <cellStyle name="Normal 2 2 7 2 3 3" xfId="2656"/>
    <cellStyle name="Normal 2 2 7 2 3 3 2" xfId="2657"/>
    <cellStyle name="Normal 2 2 7 2 3 4" xfId="2658"/>
    <cellStyle name="Normal 2 2 7 2 4" xfId="2659"/>
    <cellStyle name="Normal 2 2 7 2 4 2" xfId="2660"/>
    <cellStyle name="Normal 2 2 7 2 4 2 2" xfId="2661"/>
    <cellStyle name="Normal 2 2 7 2 4 3" xfId="2662"/>
    <cellStyle name="Normal 2 2 7 2 5" xfId="2663"/>
    <cellStyle name="Normal 2 2 7 2 5 2" xfId="2664"/>
    <cellStyle name="Normal 2 2 7 2 6" xfId="2665"/>
    <cellStyle name="Normal 2 2 7 3" xfId="2666"/>
    <cellStyle name="Normal 2 2 7 4" xfId="2667"/>
    <cellStyle name="Normal 2 2 7 4 2" xfId="2668"/>
    <cellStyle name="Normal 2 2 7 4 2 2" xfId="2669"/>
    <cellStyle name="Normal 2 2 7 4 2 2 2" xfId="2670"/>
    <cellStyle name="Normal 2 2 7 4 2 3" xfId="2671"/>
    <cellStyle name="Normal 2 2 7 4 3" xfId="2672"/>
    <cellStyle name="Normal 2 2 7 4 3 2" xfId="2673"/>
    <cellStyle name="Normal 2 2 7 4 3 2 2" xfId="2674"/>
    <cellStyle name="Normal 2 2 7 4 3 3" xfId="2675"/>
    <cellStyle name="Normal 2 2 7 4 4" xfId="2676"/>
    <cellStyle name="Normal 2 2 7 4 4 2" xfId="2677"/>
    <cellStyle name="Normal 2 2 7 4 5" xfId="2678"/>
    <cellStyle name="Normal 2 2 7 5" xfId="2679"/>
    <cellStyle name="Normal 2 2 7 5 2" xfId="2680"/>
    <cellStyle name="Normal 2 2 7 5 2 2" xfId="2681"/>
    <cellStyle name="Normal 2 2 7 5 2 2 2" xfId="2682"/>
    <cellStyle name="Normal 2 2 7 5 2 3" xfId="2683"/>
    <cellStyle name="Normal 2 2 7 5 3" xfId="2684"/>
    <cellStyle name="Normal 2 2 7 5 3 2" xfId="2685"/>
    <cellStyle name="Normal 2 2 7 5 4" xfId="2686"/>
    <cellStyle name="Normal 2 2 7 6" xfId="2687"/>
    <cellStyle name="Normal 2 2 7 6 2" xfId="2688"/>
    <cellStyle name="Normal 2 2 7 6 2 2" xfId="2689"/>
    <cellStyle name="Normal 2 2 7 6 3" xfId="2690"/>
    <cellStyle name="Normal 2 2 7 7" xfId="2691"/>
    <cellStyle name="Normal 2 2 7 7 2" xfId="2692"/>
    <cellStyle name="Normal 2 2 7 8" xfId="2693"/>
    <cellStyle name="Normal 2 2 8" xfId="2694"/>
    <cellStyle name="Normal 2 2 8 2" xfId="2695"/>
    <cellStyle name="Normal 2 2 8 2 2" xfId="2696"/>
    <cellStyle name="Normal 2 2 8 2 2 2" xfId="2697"/>
    <cellStyle name="Normal 2 2 8 2 2 2 2" xfId="2698"/>
    <cellStyle name="Normal 2 2 8 2 2 2 2 2" xfId="2699"/>
    <cellStyle name="Normal 2 2 8 2 2 2 3" xfId="2700"/>
    <cellStyle name="Normal 2 2 8 2 2 3" xfId="2701"/>
    <cellStyle name="Normal 2 2 8 2 2 3 2" xfId="2702"/>
    <cellStyle name="Normal 2 2 8 2 2 3 2 2" xfId="2703"/>
    <cellStyle name="Normal 2 2 8 2 2 3 3" xfId="2704"/>
    <cellStyle name="Normal 2 2 8 2 2 4" xfId="2705"/>
    <cellStyle name="Normal 2 2 8 2 2 4 2" xfId="2706"/>
    <cellStyle name="Normal 2 2 8 2 2 5" xfId="2707"/>
    <cellStyle name="Normal 2 2 8 2 3" xfId="2708"/>
    <cellStyle name="Normal 2 2 8 2 3 2" xfId="2709"/>
    <cellStyle name="Normal 2 2 8 2 3 2 2" xfId="2710"/>
    <cellStyle name="Normal 2 2 8 2 3 2 2 2" xfId="2711"/>
    <cellStyle name="Normal 2 2 8 2 3 2 3" xfId="2712"/>
    <cellStyle name="Normal 2 2 8 2 3 3" xfId="2713"/>
    <cellStyle name="Normal 2 2 8 2 3 3 2" xfId="2714"/>
    <cellStyle name="Normal 2 2 8 2 3 4" xfId="2715"/>
    <cellStyle name="Normal 2 2 8 2 4" xfId="2716"/>
    <cellStyle name="Normal 2 2 8 2 4 2" xfId="2717"/>
    <cellStyle name="Normal 2 2 8 2 4 2 2" xfId="2718"/>
    <cellStyle name="Normal 2 2 8 2 4 3" xfId="2719"/>
    <cellStyle name="Normal 2 2 8 2 5" xfId="2720"/>
    <cellStyle name="Normal 2 2 8 2 5 2" xfId="2721"/>
    <cellStyle name="Normal 2 2 8 2 6" xfId="2722"/>
    <cellStyle name="Normal 2 2 8 3" xfId="2723"/>
    <cellStyle name="Normal 2 2 8 4" xfId="2724"/>
    <cellStyle name="Normal 2 2 8 4 2" xfId="2725"/>
    <cellStyle name="Normal 2 2 8 4 2 2" xfId="2726"/>
    <cellStyle name="Normal 2 2 8 4 2 2 2" xfId="2727"/>
    <cellStyle name="Normal 2 2 8 4 2 3" xfId="2728"/>
    <cellStyle name="Normal 2 2 8 4 3" xfId="2729"/>
    <cellStyle name="Normal 2 2 8 4 3 2" xfId="2730"/>
    <cellStyle name="Normal 2 2 8 4 3 2 2" xfId="2731"/>
    <cellStyle name="Normal 2 2 8 4 3 3" xfId="2732"/>
    <cellStyle name="Normal 2 2 8 4 4" xfId="2733"/>
    <cellStyle name="Normal 2 2 8 4 4 2" xfId="2734"/>
    <cellStyle name="Normal 2 2 8 4 5" xfId="2735"/>
    <cellStyle name="Normal 2 2 8 5" xfId="2736"/>
    <cellStyle name="Normal 2 2 8 5 2" xfId="2737"/>
    <cellStyle name="Normal 2 2 8 5 2 2" xfId="2738"/>
    <cellStyle name="Normal 2 2 8 5 2 2 2" xfId="2739"/>
    <cellStyle name="Normal 2 2 8 5 2 3" xfId="2740"/>
    <cellStyle name="Normal 2 2 8 5 3" xfId="2741"/>
    <cellStyle name="Normal 2 2 8 5 3 2" xfId="2742"/>
    <cellStyle name="Normal 2 2 8 5 4" xfId="2743"/>
    <cellStyle name="Normal 2 2 8 6" xfId="2744"/>
    <cellStyle name="Normal 2 2 8 6 2" xfId="2745"/>
    <cellStyle name="Normal 2 2 8 6 2 2" xfId="2746"/>
    <cellStyle name="Normal 2 2 8 6 3" xfId="2747"/>
    <cellStyle name="Normal 2 2 8 7" xfId="2748"/>
    <cellStyle name="Normal 2 2 8 7 2" xfId="2749"/>
    <cellStyle name="Normal 2 2 8 8" xfId="2750"/>
    <cellStyle name="Normal 2 2 9" xfId="2751"/>
    <cellStyle name="Normal 2 2 9 2" xfId="2752"/>
    <cellStyle name="Normal 2 2 9 2 2" xfId="2753"/>
    <cellStyle name="Normal 2 2 9 2 2 2" xfId="2754"/>
    <cellStyle name="Normal 2 2 9 2 2 2 2" xfId="2755"/>
    <cellStyle name="Normal 2 2 9 2 2 2 2 2" xfId="2756"/>
    <cellStyle name="Normal 2 2 9 2 2 2 3" xfId="2757"/>
    <cellStyle name="Normal 2 2 9 2 2 3" xfId="2758"/>
    <cellStyle name="Normal 2 2 9 2 2 3 2" xfId="2759"/>
    <cellStyle name="Normal 2 2 9 2 2 3 2 2" xfId="2760"/>
    <cellStyle name="Normal 2 2 9 2 2 3 3" xfId="2761"/>
    <cellStyle name="Normal 2 2 9 2 2 4" xfId="2762"/>
    <cellStyle name="Normal 2 2 9 2 2 4 2" xfId="2763"/>
    <cellStyle name="Normal 2 2 9 2 2 5" xfId="2764"/>
    <cellStyle name="Normal 2 2 9 2 3" xfId="2765"/>
    <cellStyle name="Normal 2 2 9 2 3 2" xfId="2766"/>
    <cellStyle name="Normal 2 2 9 2 3 2 2" xfId="2767"/>
    <cellStyle name="Normal 2 2 9 2 3 2 2 2" xfId="2768"/>
    <cellStyle name="Normal 2 2 9 2 3 2 3" xfId="2769"/>
    <cellStyle name="Normal 2 2 9 2 3 3" xfId="2770"/>
    <cellStyle name="Normal 2 2 9 2 3 3 2" xfId="2771"/>
    <cellStyle name="Normal 2 2 9 2 3 4" xfId="2772"/>
    <cellStyle name="Normal 2 2 9 2 4" xfId="2773"/>
    <cellStyle name="Normal 2 2 9 2 4 2" xfId="2774"/>
    <cellStyle name="Normal 2 2 9 2 4 2 2" xfId="2775"/>
    <cellStyle name="Normal 2 2 9 2 4 3" xfId="2776"/>
    <cellStyle name="Normal 2 2 9 2 5" xfId="2777"/>
    <cellStyle name="Normal 2 2 9 2 5 2" xfId="2778"/>
    <cellStyle name="Normal 2 2 9 2 6" xfId="2779"/>
    <cellStyle name="Normal 2 2 9 3" xfId="2780"/>
    <cellStyle name="Normal 2 2 9 4" xfId="2781"/>
    <cellStyle name="Normal 2 2 9 4 2" xfId="2782"/>
    <cellStyle name="Normal 2 2 9 4 2 2" xfId="2783"/>
    <cellStyle name="Normal 2 2 9 4 2 2 2" xfId="2784"/>
    <cellStyle name="Normal 2 2 9 4 2 3" xfId="2785"/>
    <cellStyle name="Normal 2 2 9 4 3" xfId="2786"/>
    <cellStyle name="Normal 2 2 9 4 3 2" xfId="2787"/>
    <cellStyle name="Normal 2 2 9 4 3 2 2" xfId="2788"/>
    <cellStyle name="Normal 2 2 9 4 3 3" xfId="2789"/>
    <cellStyle name="Normal 2 2 9 4 4" xfId="2790"/>
    <cellStyle name="Normal 2 2 9 4 4 2" xfId="2791"/>
    <cellStyle name="Normal 2 2 9 4 5" xfId="2792"/>
    <cellStyle name="Normal 2 2 9 5" xfId="2793"/>
    <cellStyle name="Normal 2 2 9 5 2" xfId="2794"/>
    <cellStyle name="Normal 2 2 9 5 2 2" xfId="2795"/>
    <cellStyle name="Normal 2 2 9 5 2 2 2" xfId="2796"/>
    <cellStyle name="Normal 2 2 9 5 2 3" xfId="2797"/>
    <cellStyle name="Normal 2 2 9 5 3" xfId="2798"/>
    <cellStyle name="Normal 2 2 9 5 3 2" xfId="2799"/>
    <cellStyle name="Normal 2 2 9 5 4" xfId="2800"/>
    <cellStyle name="Normal 2 2 9 6" xfId="2801"/>
    <cellStyle name="Normal 2 2 9 6 2" xfId="2802"/>
    <cellStyle name="Normal 2 2 9 6 2 2" xfId="2803"/>
    <cellStyle name="Normal 2 2 9 6 3" xfId="2804"/>
    <cellStyle name="Normal 2 2 9 7" xfId="2805"/>
    <cellStyle name="Normal 2 2 9 7 2" xfId="2806"/>
    <cellStyle name="Normal 2 2 9 8" xfId="2807"/>
    <cellStyle name="Normal 2 20" xfId="2808"/>
    <cellStyle name="Normal 2 20 2" xfId="2809"/>
    <cellStyle name="Normal 2 20 2 2" xfId="2810"/>
    <cellStyle name="Normal 2 20 2 2 2" xfId="2811"/>
    <cellStyle name="Normal 2 20 2 2 2 2" xfId="2812"/>
    <cellStyle name="Normal 2 20 2 2 2 2 2" xfId="2813"/>
    <cellStyle name="Normal 2 20 2 2 2 3" xfId="2814"/>
    <cellStyle name="Normal 2 20 2 2 3" xfId="2815"/>
    <cellStyle name="Normal 2 20 2 2 3 2" xfId="2816"/>
    <cellStyle name="Normal 2 20 2 2 3 2 2" xfId="2817"/>
    <cellStyle name="Normal 2 20 2 2 3 3" xfId="2818"/>
    <cellStyle name="Normal 2 20 2 2 4" xfId="2819"/>
    <cellStyle name="Normal 2 20 2 2 4 2" xfId="2820"/>
    <cellStyle name="Normal 2 20 2 2 5" xfId="2821"/>
    <cellStyle name="Normal 2 20 2 3" xfId="2822"/>
    <cellStyle name="Normal 2 20 2 3 2" xfId="2823"/>
    <cellStyle name="Normal 2 20 2 3 2 2" xfId="2824"/>
    <cellStyle name="Normal 2 20 2 3 2 2 2" xfId="2825"/>
    <cellStyle name="Normal 2 20 2 3 2 3" xfId="2826"/>
    <cellStyle name="Normal 2 20 2 3 3" xfId="2827"/>
    <cellStyle name="Normal 2 20 2 3 3 2" xfId="2828"/>
    <cellStyle name="Normal 2 20 2 3 4" xfId="2829"/>
    <cellStyle name="Normal 2 20 2 4" xfId="2830"/>
    <cellStyle name="Normal 2 20 2 4 2" xfId="2831"/>
    <cellStyle name="Normal 2 20 2 4 2 2" xfId="2832"/>
    <cellStyle name="Normal 2 20 2 4 3" xfId="2833"/>
    <cellStyle name="Normal 2 20 2 5" xfId="2834"/>
    <cellStyle name="Normal 2 20 2 5 2" xfId="2835"/>
    <cellStyle name="Normal 2 20 2 6" xfId="2836"/>
    <cellStyle name="Normal 2 20 3" xfId="2837"/>
    <cellStyle name="Normal 2 20 4" xfId="2838"/>
    <cellStyle name="Normal 2 20 4 2" xfId="2839"/>
    <cellStyle name="Normal 2 20 4 2 2" xfId="2840"/>
    <cellStyle name="Normal 2 20 4 2 2 2" xfId="2841"/>
    <cellStyle name="Normal 2 20 4 2 3" xfId="2842"/>
    <cellStyle name="Normal 2 20 4 3" xfId="2843"/>
    <cellStyle name="Normal 2 20 4 3 2" xfId="2844"/>
    <cellStyle name="Normal 2 20 4 3 2 2" xfId="2845"/>
    <cellStyle name="Normal 2 20 4 3 3" xfId="2846"/>
    <cellStyle name="Normal 2 20 4 4" xfId="2847"/>
    <cellStyle name="Normal 2 20 4 4 2" xfId="2848"/>
    <cellStyle name="Normal 2 20 4 5" xfId="2849"/>
    <cellStyle name="Normal 2 20 5" xfId="2850"/>
    <cellStyle name="Normal 2 20 5 2" xfId="2851"/>
    <cellStyle name="Normal 2 20 5 2 2" xfId="2852"/>
    <cellStyle name="Normal 2 20 5 2 2 2" xfId="2853"/>
    <cellStyle name="Normal 2 20 5 2 3" xfId="2854"/>
    <cellStyle name="Normal 2 20 5 3" xfId="2855"/>
    <cellStyle name="Normal 2 20 5 3 2" xfId="2856"/>
    <cellStyle name="Normal 2 20 5 4" xfId="2857"/>
    <cellStyle name="Normal 2 20 6" xfId="2858"/>
    <cellStyle name="Normal 2 20 6 2" xfId="2859"/>
    <cellStyle name="Normal 2 20 6 2 2" xfId="2860"/>
    <cellStyle name="Normal 2 20 6 3" xfId="2861"/>
    <cellStyle name="Normal 2 20 7" xfId="2862"/>
    <cellStyle name="Normal 2 20 7 2" xfId="2863"/>
    <cellStyle name="Normal 2 20 8" xfId="2864"/>
    <cellStyle name="Normal 2 21" xfId="2865"/>
    <cellStyle name="Normal 2 21 2" xfId="2866"/>
    <cellStyle name="Normal 2 21 2 2" xfId="2867"/>
    <cellStyle name="Normal 2 21 2 2 2" xfId="2868"/>
    <cellStyle name="Normal 2 21 2 2 2 2" xfId="2869"/>
    <cellStyle name="Normal 2 21 2 2 2 2 2" xfId="2870"/>
    <cellStyle name="Normal 2 21 2 2 2 3" xfId="2871"/>
    <cellStyle name="Normal 2 21 2 2 3" xfId="2872"/>
    <cellStyle name="Normal 2 21 2 2 3 2" xfId="2873"/>
    <cellStyle name="Normal 2 21 2 2 3 2 2" xfId="2874"/>
    <cellStyle name="Normal 2 21 2 2 3 3" xfId="2875"/>
    <cellStyle name="Normal 2 21 2 2 4" xfId="2876"/>
    <cellStyle name="Normal 2 21 2 2 4 2" xfId="2877"/>
    <cellStyle name="Normal 2 21 2 2 5" xfId="2878"/>
    <cellStyle name="Normal 2 21 2 3" xfId="2879"/>
    <cellStyle name="Normal 2 21 2 3 2" xfId="2880"/>
    <cellStyle name="Normal 2 21 2 3 2 2" xfId="2881"/>
    <cellStyle name="Normal 2 21 2 3 2 2 2" xfId="2882"/>
    <cellStyle name="Normal 2 21 2 3 2 3" xfId="2883"/>
    <cellStyle name="Normal 2 21 2 3 3" xfId="2884"/>
    <cellStyle name="Normal 2 21 2 3 3 2" xfId="2885"/>
    <cellStyle name="Normal 2 21 2 3 4" xfId="2886"/>
    <cellStyle name="Normal 2 21 2 4" xfId="2887"/>
    <cellStyle name="Normal 2 21 2 4 2" xfId="2888"/>
    <cellStyle name="Normal 2 21 2 4 2 2" xfId="2889"/>
    <cellStyle name="Normal 2 21 2 4 3" xfId="2890"/>
    <cellStyle name="Normal 2 21 2 5" xfId="2891"/>
    <cellStyle name="Normal 2 21 2 5 2" xfId="2892"/>
    <cellStyle name="Normal 2 21 2 6" xfId="2893"/>
    <cellStyle name="Normal 2 21 3" xfId="2894"/>
    <cellStyle name="Normal 2 21 4" xfId="2895"/>
    <cellStyle name="Normal 2 21 4 2" xfId="2896"/>
    <cellStyle name="Normal 2 21 4 2 2" xfId="2897"/>
    <cellStyle name="Normal 2 21 4 2 2 2" xfId="2898"/>
    <cellStyle name="Normal 2 21 4 2 3" xfId="2899"/>
    <cellStyle name="Normal 2 21 4 3" xfId="2900"/>
    <cellStyle name="Normal 2 21 4 3 2" xfId="2901"/>
    <cellStyle name="Normal 2 21 4 3 2 2" xfId="2902"/>
    <cellStyle name="Normal 2 21 4 3 3" xfId="2903"/>
    <cellStyle name="Normal 2 21 4 4" xfId="2904"/>
    <cellStyle name="Normal 2 21 4 4 2" xfId="2905"/>
    <cellStyle name="Normal 2 21 4 5" xfId="2906"/>
    <cellStyle name="Normal 2 21 5" xfId="2907"/>
    <cellStyle name="Normal 2 21 5 2" xfId="2908"/>
    <cellStyle name="Normal 2 21 5 2 2" xfId="2909"/>
    <cellStyle name="Normal 2 21 5 2 2 2" xfId="2910"/>
    <cellStyle name="Normal 2 21 5 2 3" xfId="2911"/>
    <cellStyle name="Normal 2 21 5 3" xfId="2912"/>
    <cellStyle name="Normal 2 21 5 3 2" xfId="2913"/>
    <cellStyle name="Normal 2 21 5 4" xfId="2914"/>
    <cellStyle name="Normal 2 21 6" xfId="2915"/>
    <cellStyle name="Normal 2 21 6 2" xfId="2916"/>
    <cellStyle name="Normal 2 21 6 2 2" xfId="2917"/>
    <cellStyle name="Normal 2 21 6 3" xfId="2918"/>
    <cellStyle name="Normal 2 21 7" xfId="2919"/>
    <cellStyle name="Normal 2 21 7 2" xfId="2920"/>
    <cellStyle name="Normal 2 21 8" xfId="2921"/>
    <cellStyle name="Normal 2 22" xfId="2922"/>
    <cellStyle name="Normal 2 22 2" xfId="2923"/>
    <cellStyle name="Normal 2 22 2 2" xfId="2924"/>
    <cellStyle name="Normal 2 22 2 2 2" xfId="2925"/>
    <cellStyle name="Normal 2 22 2 2 2 2" xfId="2926"/>
    <cellStyle name="Normal 2 22 2 2 2 2 2" xfId="2927"/>
    <cellStyle name="Normal 2 22 2 2 2 3" xfId="2928"/>
    <cellStyle name="Normal 2 22 2 2 3" xfId="2929"/>
    <cellStyle name="Normal 2 22 2 2 3 2" xfId="2930"/>
    <cellStyle name="Normal 2 22 2 2 3 2 2" xfId="2931"/>
    <cellStyle name="Normal 2 22 2 2 3 3" xfId="2932"/>
    <cellStyle name="Normal 2 22 2 2 4" xfId="2933"/>
    <cellStyle name="Normal 2 22 2 2 4 2" xfId="2934"/>
    <cellStyle name="Normal 2 22 2 2 5" xfId="2935"/>
    <cellStyle name="Normal 2 22 2 3" xfId="2936"/>
    <cellStyle name="Normal 2 22 2 3 2" xfId="2937"/>
    <cellStyle name="Normal 2 22 2 3 2 2" xfId="2938"/>
    <cellStyle name="Normal 2 22 2 3 2 2 2" xfId="2939"/>
    <cellStyle name="Normal 2 22 2 3 2 3" xfId="2940"/>
    <cellStyle name="Normal 2 22 2 3 3" xfId="2941"/>
    <cellStyle name="Normal 2 22 2 3 3 2" xfId="2942"/>
    <cellStyle name="Normal 2 22 2 3 4" xfId="2943"/>
    <cellStyle name="Normal 2 22 2 4" xfId="2944"/>
    <cellStyle name="Normal 2 22 2 4 2" xfId="2945"/>
    <cellStyle name="Normal 2 22 2 4 2 2" xfId="2946"/>
    <cellStyle name="Normal 2 22 2 4 3" xfId="2947"/>
    <cellStyle name="Normal 2 22 2 5" xfId="2948"/>
    <cellStyle name="Normal 2 22 2 5 2" xfId="2949"/>
    <cellStyle name="Normal 2 22 2 6" xfId="2950"/>
    <cellStyle name="Normal 2 22 3" xfId="2951"/>
    <cellStyle name="Normal 2 22 4" xfId="2952"/>
    <cellStyle name="Normal 2 22 4 2" xfId="2953"/>
    <cellStyle name="Normal 2 22 4 2 2" xfId="2954"/>
    <cellStyle name="Normal 2 22 4 2 2 2" xfId="2955"/>
    <cellStyle name="Normal 2 22 4 2 3" xfId="2956"/>
    <cellStyle name="Normal 2 22 4 3" xfId="2957"/>
    <cellStyle name="Normal 2 22 4 3 2" xfId="2958"/>
    <cellStyle name="Normal 2 22 4 3 2 2" xfId="2959"/>
    <cellStyle name="Normal 2 22 4 3 3" xfId="2960"/>
    <cellStyle name="Normal 2 22 4 4" xfId="2961"/>
    <cellStyle name="Normal 2 22 4 4 2" xfId="2962"/>
    <cellStyle name="Normal 2 22 4 5" xfId="2963"/>
    <cellStyle name="Normal 2 22 5" xfId="2964"/>
    <cellStyle name="Normal 2 22 5 2" xfId="2965"/>
    <cellStyle name="Normal 2 22 5 2 2" xfId="2966"/>
    <cellStyle name="Normal 2 22 5 2 2 2" xfId="2967"/>
    <cellStyle name="Normal 2 22 5 2 3" xfId="2968"/>
    <cellStyle name="Normal 2 22 5 3" xfId="2969"/>
    <cellStyle name="Normal 2 22 5 3 2" xfId="2970"/>
    <cellStyle name="Normal 2 22 5 4" xfId="2971"/>
    <cellStyle name="Normal 2 22 6" xfId="2972"/>
    <cellStyle name="Normal 2 22 6 2" xfId="2973"/>
    <cellStyle name="Normal 2 22 6 2 2" xfId="2974"/>
    <cellStyle name="Normal 2 22 6 3" xfId="2975"/>
    <cellStyle name="Normal 2 22 7" xfId="2976"/>
    <cellStyle name="Normal 2 22 7 2" xfId="2977"/>
    <cellStyle name="Normal 2 22 8" xfId="2978"/>
    <cellStyle name="Normal 2 23" xfId="2979"/>
    <cellStyle name="Normal 2 23 2" xfId="2980"/>
    <cellStyle name="Normal 2 23 2 2" xfId="2981"/>
    <cellStyle name="Normal 2 23 2 2 2" xfId="2982"/>
    <cellStyle name="Normal 2 23 2 2 2 2" xfId="2983"/>
    <cellStyle name="Normal 2 23 2 2 2 2 2" xfId="2984"/>
    <cellStyle name="Normal 2 23 2 2 2 3" xfId="2985"/>
    <cellStyle name="Normal 2 23 2 2 3" xfId="2986"/>
    <cellStyle name="Normal 2 23 2 2 3 2" xfId="2987"/>
    <cellStyle name="Normal 2 23 2 2 3 2 2" xfId="2988"/>
    <cellStyle name="Normal 2 23 2 2 3 3" xfId="2989"/>
    <cellStyle name="Normal 2 23 2 2 4" xfId="2990"/>
    <cellStyle name="Normal 2 23 2 2 4 2" xfId="2991"/>
    <cellStyle name="Normal 2 23 2 2 5" xfId="2992"/>
    <cellStyle name="Normal 2 23 2 3" xfId="2993"/>
    <cellStyle name="Normal 2 23 2 3 2" xfId="2994"/>
    <cellStyle name="Normal 2 23 2 3 2 2" xfId="2995"/>
    <cellStyle name="Normal 2 23 2 3 2 2 2" xfId="2996"/>
    <cellStyle name="Normal 2 23 2 3 2 3" xfId="2997"/>
    <cellStyle name="Normal 2 23 2 3 3" xfId="2998"/>
    <cellStyle name="Normal 2 23 2 3 3 2" xfId="2999"/>
    <cellStyle name="Normal 2 23 2 3 4" xfId="3000"/>
    <cellStyle name="Normal 2 23 2 4" xfId="3001"/>
    <cellStyle name="Normal 2 23 2 4 2" xfId="3002"/>
    <cellStyle name="Normal 2 23 2 4 2 2" xfId="3003"/>
    <cellStyle name="Normal 2 23 2 4 3" xfId="3004"/>
    <cellStyle name="Normal 2 23 2 5" xfId="3005"/>
    <cellStyle name="Normal 2 23 2 5 2" xfId="3006"/>
    <cellStyle name="Normal 2 23 2 6" xfId="3007"/>
    <cellStyle name="Normal 2 23 3" xfId="3008"/>
    <cellStyle name="Normal 2 23 4" xfId="3009"/>
    <cellStyle name="Normal 2 23 4 2" xfId="3010"/>
    <cellStyle name="Normal 2 23 4 2 2" xfId="3011"/>
    <cellStyle name="Normal 2 23 4 2 2 2" xfId="3012"/>
    <cellStyle name="Normal 2 23 4 2 3" xfId="3013"/>
    <cellStyle name="Normal 2 23 4 3" xfId="3014"/>
    <cellStyle name="Normal 2 23 4 3 2" xfId="3015"/>
    <cellStyle name="Normal 2 23 4 3 2 2" xfId="3016"/>
    <cellStyle name="Normal 2 23 4 3 3" xfId="3017"/>
    <cellStyle name="Normal 2 23 4 4" xfId="3018"/>
    <cellStyle name="Normal 2 23 4 4 2" xfId="3019"/>
    <cellStyle name="Normal 2 23 4 5" xfId="3020"/>
    <cellStyle name="Normal 2 23 5" xfId="3021"/>
    <cellStyle name="Normal 2 23 5 2" xfId="3022"/>
    <cellStyle name="Normal 2 23 5 2 2" xfId="3023"/>
    <cellStyle name="Normal 2 23 5 2 2 2" xfId="3024"/>
    <cellStyle name="Normal 2 23 5 2 3" xfId="3025"/>
    <cellStyle name="Normal 2 23 5 3" xfId="3026"/>
    <cellStyle name="Normal 2 23 5 3 2" xfId="3027"/>
    <cellStyle name="Normal 2 23 5 4" xfId="3028"/>
    <cellStyle name="Normal 2 23 6" xfId="3029"/>
    <cellStyle name="Normal 2 23 6 2" xfId="3030"/>
    <cellStyle name="Normal 2 23 6 2 2" xfId="3031"/>
    <cellStyle name="Normal 2 23 6 3" xfId="3032"/>
    <cellStyle name="Normal 2 23 7" xfId="3033"/>
    <cellStyle name="Normal 2 23 7 2" xfId="3034"/>
    <cellStyle name="Normal 2 23 8" xfId="3035"/>
    <cellStyle name="Normal 2 24" xfId="3036"/>
    <cellStyle name="Normal 2 24 2" xfId="3037"/>
    <cellStyle name="Normal 2 24 2 2" xfId="3038"/>
    <cellStyle name="Normal 2 24 2 2 2" xfId="3039"/>
    <cellStyle name="Normal 2 24 2 2 2 2" xfId="3040"/>
    <cellStyle name="Normal 2 24 2 2 2 2 2" xfId="3041"/>
    <cellStyle name="Normal 2 24 2 2 2 3" xfId="3042"/>
    <cellStyle name="Normal 2 24 2 2 3" xfId="3043"/>
    <cellStyle name="Normal 2 24 2 2 3 2" xfId="3044"/>
    <cellStyle name="Normal 2 24 2 2 3 2 2" xfId="3045"/>
    <cellStyle name="Normal 2 24 2 2 3 3" xfId="3046"/>
    <cellStyle name="Normal 2 24 2 2 4" xfId="3047"/>
    <cellStyle name="Normal 2 24 2 2 4 2" xfId="3048"/>
    <cellStyle name="Normal 2 24 2 2 5" xfId="3049"/>
    <cellStyle name="Normal 2 24 2 3" xfId="3050"/>
    <cellStyle name="Normal 2 24 2 3 2" xfId="3051"/>
    <cellStyle name="Normal 2 24 2 3 2 2" xfId="3052"/>
    <cellStyle name="Normal 2 24 2 3 2 2 2" xfId="3053"/>
    <cellStyle name="Normal 2 24 2 3 2 3" xfId="3054"/>
    <cellStyle name="Normal 2 24 2 3 3" xfId="3055"/>
    <cellStyle name="Normal 2 24 2 3 3 2" xfId="3056"/>
    <cellStyle name="Normal 2 24 2 3 4" xfId="3057"/>
    <cellStyle name="Normal 2 24 2 4" xfId="3058"/>
    <cellStyle name="Normal 2 24 2 4 2" xfId="3059"/>
    <cellStyle name="Normal 2 24 2 4 2 2" xfId="3060"/>
    <cellStyle name="Normal 2 24 2 4 3" xfId="3061"/>
    <cellStyle name="Normal 2 24 2 5" xfId="3062"/>
    <cellStyle name="Normal 2 24 2 5 2" xfId="3063"/>
    <cellStyle name="Normal 2 24 2 6" xfId="3064"/>
    <cellStyle name="Normal 2 24 3" xfId="3065"/>
    <cellStyle name="Normal 2 24 4" xfId="3066"/>
    <cellStyle name="Normal 2 24 4 2" xfId="3067"/>
    <cellStyle name="Normal 2 24 4 2 2" xfId="3068"/>
    <cellStyle name="Normal 2 24 4 2 2 2" xfId="3069"/>
    <cellStyle name="Normal 2 24 4 2 3" xfId="3070"/>
    <cellStyle name="Normal 2 24 4 3" xfId="3071"/>
    <cellStyle name="Normal 2 24 4 3 2" xfId="3072"/>
    <cellStyle name="Normal 2 24 4 3 2 2" xfId="3073"/>
    <cellStyle name="Normal 2 24 4 3 3" xfId="3074"/>
    <cellStyle name="Normal 2 24 4 4" xfId="3075"/>
    <cellStyle name="Normal 2 24 4 4 2" xfId="3076"/>
    <cellStyle name="Normal 2 24 4 5" xfId="3077"/>
    <cellStyle name="Normal 2 24 5" xfId="3078"/>
    <cellStyle name="Normal 2 24 5 2" xfId="3079"/>
    <cellStyle name="Normal 2 24 5 2 2" xfId="3080"/>
    <cellStyle name="Normal 2 24 5 2 2 2" xfId="3081"/>
    <cellStyle name="Normal 2 24 5 2 3" xfId="3082"/>
    <cellStyle name="Normal 2 24 5 3" xfId="3083"/>
    <cellStyle name="Normal 2 24 5 3 2" xfId="3084"/>
    <cellStyle name="Normal 2 24 5 4" xfId="3085"/>
    <cellStyle name="Normal 2 24 6" xfId="3086"/>
    <cellStyle name="Normal 2 24 6 2" xfId="3087"/>
    <cellStyle name="Normal 2 24 6 2 2" xfId="3088"/>
    <cellStyle name="Normal 2 24 6 3" xfId="3089"/>
    <cellStyle name="Normal 2 24 7" xfId="3090"/>
    <cellStyle name="Normal 2 24 7 2" xfId="3091"/>
    <cellStyle name="Normal 2 24 8" xfId="3092"/>
    <cellStyle name="Normal 2 25" xfId="3093"/>
    <cellStyle name="Normal 2 25 2" xfId="3094"/>
    <cellStyle name="Normal 2 25 2 2" xfId="3095"/>
    <cellStyle name="Normal 2 25 2 2 2" xfId="3096"/>
    <cellStyle name="Normal 2 25 2 2 2 2" xfId="3097"/>
    <cellStyle name="Normal 2 25 2 2 2 2 2" xfId="3098"/>
    <cellStyle name="Normal 2 25 2 2 2 3" xfId="3099"/>
    <cellStyle name="Normal 2 25 2 2 3" xfId="3100"/>
    <cellStyle name="Normal 2 25 2 2 3 2" xfId="3101"/>
    <cellStyle name="Normal 2 25 2 2 3 2 2" xfId="3102"/>
    <cellStyle name="Normal 2 25 2 2 3 3" xfId="3103"/>
    <cellStyle name="Normal 2 25 2 2 4" xfId="3104"/>
    <cellStyle name="Normal 2 25 2 2 4 2" xfId="3105"/>
    <cellStyle name="Normal 2 25 2 2 5" xfId="3106"/>
    <cellStyle name="Normal 2 25 2 3" xfId="3107"/>
    <cellStyle name="Normal 2 25 2 3 2" xfId="3108"/>
    <cellStyle name="Normal 2 25 2 3 2 2" xfId="3109"/>
    <cellStyle name="Normal 2 25 2 3 2 2 2" xfId="3110"/>
    <cellStyle name="Normal 2 25 2 3 2 3" xfId="3111"/>
    <cellStyle name="Normal 2 25 2 3 3" xfId="3112"/>
    <cellStyle name="Normal 2 25 2 3 3 2" xfId="3113"/>
    <cellStyle name="Normal 2 25 2 3 4" xfId="3114"/>
    <cellStyle name="Normal 2 25 2 4" xfId="3115"/>
    <cellStyle name="Normal 2 25 2 4 2" xfId="3116"/>
    <cellStyle name="Normal 2 25 2 4 2 2" xfId="3117"/>
    <cellStyle name="Normal 2 25 2 4 3" xfId="3118"/>
    <cellStyle name="Normal 2 25 2 5" xfId="3119"/>
    <cellStyle name="Normal 2 25 2 5 2" xfId="3120"/>
    <cellStyle name="Normal 2 25 2 6" xfId="3121"/>
    <cellStyle name="Normal 2 25 3" xfId="3122"/>
    <cellStyle name="Normal 2 25 4" xfId="3123"/>
    <cellStyle name="Normal 2 25 4 2" xfId="3124"/>
    <cellStyle name="Normal 2 25 4 2 2" xfId="3125"/>
    <cellStyle name="Normal 2 25 4 2 2 2" xfId="3126"/>
    <cellStyle name="Normal 2 25 4 2 3" xfId="3127"/>
    <cellStyle name="Normal 2 25 4 3" xfId="3128"/>
    <cellStyle name="Normal 2 25 4 3 2" xfId="3129"/>
    <cellStyle name="Normal 2 25 4 3 2 2" xfId="3130"/>
    <cellStyle name="Normal 2 25 4 3 3" xfId="3131"/>
    <cellStyle name="Normal 2 25 4 4" xfId="3132"/>
    <cellStyle name="Normal 2 25 4 4 2" xfId="3133"/>
    <cellStyle name="Normal 2 25 4 5" xfId="3134"/>
    <cellStyle name="Normal 2 25 5" xfId="3135"/>
    <cellStyle name="Normal 2 25 5 2" xfId="3136"/>
    <cellStyle name="Normal 2 25 5 2 2" xfId="3137"/>
    <cellStyle name="Normal 2 25 5 2 2 2" xfId="3138"/>
    <cellStyle name="Normal 2 25 5 2 3" xfId="3139"/>
    <cellStyle name="Normal 2 25 5 3" xfId="3140"/>
    <cellStyle name="Normal 2 25 5 3 2" xfId="3141"/>
    <cellStyle name="Normal 2 25 5 4" xfId="3142"/>
    <cellStyle name="Normal 2 25 6" xfId="3143"/>
    <cellStyle name="Normal 2 25 6 2" xfId="3144"/>
    <cellStyle name="Normal 2 25 6 2 2" xfId="3145"/>
    <cellStyle name="Normal 2 25 6 3" xfId="3146"/>
    <cellStyle name="Normal 2 25 7" xfId="3147"/>
    <cellStyle name="Normal 2 25 7 2" xfId="3148"/>
    <cellStyle name="Normal 2 25 8" xfId="3149"/>
    <cellStyle name="Normal 2 26" xfId="3150"/>
    <cellStyle name="Normal 2 26 2" xfId="3151"/>
    <cellStyle name="Normal 2 26 2 2" xfId="3152"/>
    <cellStyle name="Normal 2 26 2 2 2" xfId="3153"/>
    <cellStyle name="Normal 2 26 2 2 2 2" xfId="3154"/>
    <cellStyle name="Normal 2 26 2 2 2 2 2" xfId="3155"/>
    <cellStyle name="Normal 2 26 2 2 2 3" xfId="3156"/>
    <cellStyle name="Normal 2 26 2 2 3" xfId="3157"/>
    <cellStyle name="Normal 2 26 2 2 3 2" xfId="3158"/>
    <cellStyle name="Normal 2 26 2 2 3 2 2" xfId="3159"/>
    <cellStyle name="Normal 2 26 2 2 3 3" xfId="3160"/>
    <cellStyle name="Normal 2 26 2 2 4" xfId="3161"/>
    <cellStyle name="Normal 2 26 2 2 4 2" xfId="3162"/>
    <cellStyle name="Normal 2 26 2 2 5" xfId="3163"/>
    <cellStyle name="Normal 2 26 2 3" xfId="3164"/>
    <cellStyle name="Normal 2 26 2 3 2" xfId="3165"/>
    <cellStyle name="Normal 2 26 2 3 2 2" xfId="3166"/>
    <cellStyle name="Normal 2 26 2 3 2 2 2" xfId="3167"/>
    <cellStyle name="Normal 2 26 2 3 2 3" xfId="3168"/>
    <cellStyle name="Normal 2 26 2 3 3" xfId="3169"/>
    <cellStyle name="Normal 2 26 2 3 3 2" xfId="3170"/>
    <cellStyle name="Normal 2 26 2 3 4" xfId="3171"/>
    <cellStyle name="Normal 2 26 2 4" xfId="3172"/>
    <cellStyle name="Normal 2 26 2 4 2" xfId="3173"/>
    <cellStyle name="Normal 2 26 2 4 2 2" xfId="3174"/>
    <cellStyle name="Normal 2 26 2 4 3" xfId="3175"/>
    <cellStyle name="Normal 2 26 2 5" xfId="3176"/>
    <cellStyle name="Normal 2 26 2 5 2" xfId="3177"/>
    <cellStyle name="Normal 2 26 2 6" xfId="3178"/>
    <cellStyle name="Normal 2 26 3" xfId="3179"/>
    <cellStyle name="Normal 2 26 4" xfId="3180"/>
    <cellStyle name="Normal 2 26 4 2" xfId="3181"/>
    <cellStyle name="Normal 2 26 4 2 2" xfId="3182"/>
    <cellStyle name="Normal 2 26 4 2 2 2" xfId="3183"/>
    <cellStyle name="Normal 2 26 4 2 3" xfId="3184"/>
    <cellStyle name="Normal 2 26 4 3" xfId="3185"/>
    <cellStyle name="Normal 2 26 4 3 2" xfId="3186"/>
    <cellStyle name="Normal 2 26 4 3 2 2" xfId="3187"/>
    <cellStyle name="Normal 2 26 4 3 3" xfId="3188"/>
    <cellStyle name="Normal 2 26 4 4" xfId="3189"/>
    <cellStyle name="Normal 2 26 4 4 2" xfId="3190"/>
    <cellStyle name="Normal 2 26 4 5" xfId="3191"/>
    <cellStyle name="Normal 2 26 5" xfId="3192"/>
    <cellStyle name="Normal 2 26 5 2" xfId="3193"/>
    <cellStyle name="Normal 2 26 5 2 2" xfId="3194"/>
    <cellStyle name="Normal 2 26 5 2 2 2" xfId="3195"/>
    <cellStyle name="Normal 2 26 5 2 3" xfId="3196"/>
    <cellStyle name="Normal 2 26 5 3" xfId="3197"/>
    <cellStyle name="Normal 2 26 5 3 2" xfId="3198"/>
    <cellStyle name="Normal 2 26 5 4" xfId="3199"/>
    <cellStyle name="Normal 2 26 6" xfId="3200"/>
    <cellStyle name="Normal 2 26 6 2" xfId="3201"/>
    <cellStyle name="Normal 2 26 6 2 2" xfId="3202"/>
    <cellStyle name="Normal 2 26 6 3" xfId="3203"/>
    <cellStyle name="Normal 2 26 7" xfId="3204"/>
    <cellStyle name="Normal 2 26 7 2" xfId="3205"/>
    <cellStyle name="Normal 2 26 8" xfId="3206"/>
    <cellStyle name="Normal 2 27" xfId="3207"/>
    <cellStyle name="Normal 2 27 2" xfId="3208"/>
    <cellStyle name="Normal 2 27 2 2" xfId="3209"/>
    <cellStyle name="Normal 2 27 2 2 2" xfId="3210"/>
    <cellStyle name="Normal 2 27 2 2 2 2" xfId="3211"/>
    <cellStyle name="Normal 2 27 2 2 2 2 2" xfId="3212"/>
    <cellStyle name="Normal 2 27 2 2 2 3" xfId="3213"/>
    <cellStyle name="Normal 2 27 2 2 3" xfId="3214"/>
    <cellStyle name="Normal 2 27 2 2 3 2" xfId="3215"/>
    <cellStyle name="Normal 2 27 2 2 3 2 2" xfId="3216"/>
    <cellStyle name="Normal 2 27 2 2 3 3" xfId="3217"/>
    <cellStyle name="Normal 2 27 2 2 4" xfId="3218"/>
    <cellStyle name="Normal 2 27 2 2 4 2" xfId="3219"/>
    <cellStyle name="Normal 2 27 2 2 5" xfId="3220"/>
    <cellStyle name="Normal 2 27 2 3" xfId="3221"/>
    <cellStyle name="Normal 2 27 2 3 2" xfId="3222"/>
    <cellStyle name="Normal 2 27 2 3 2 2" xfId="3223"/>
    <cellStyle name="Normal 2 27 2 3 2 2 2" xfId="3224"/>
    <cellStyle name="Normal 2 27 2 3 2 3" xfId="3225"/>
    <cellStyle name="Normal 2 27 2 3 3" xfId="3226"/>
    <cellStyle name="Normal 2 27 2 3 3 2" xfId="3227"/>
    <cellStyle name="Normal 2 27 2 3 4" xfId="3228"/>
    <cellStyle name="Normal 2 27 2 4" xfId="3229"/>
    <cellStyle name="Normal 2 27 2 4 2" xfId="3230"/>
    <cellStyle name="Normal 2 27 2 4 2 2" xfId="3231"/>
    <cellStyle name="Normal 2 27 2 4 3" xfId="3232"/>
    <cellStyle name="Normal 2 27 2 5" xfId="3233"/>
    <cellStyle name="Normal 2 27 2 5 2" xfId="3234"/>
    <cellStyle name="Normal 2 27 2 6" xfId="3235"/>
    <cellStyle name="Normal 2 27 3" xfId="3236"/>
    <cellStyle name="Normal 2 27 4" xfId="3237"/>
    <cellStyle name="Normal 2 27 4 2" xfId="3238"/>
    <cellStyle name="Normal 2 27 4 2 2" xfId="3239"/>
    <cellStyle name="Normal 2 27 4 2 2 2" xfId="3240"/>
    <cellStyle name="Normal 2 27 4 2 3" xfId="3241"/>
    <cellStyle name="Normal 2 27 4 3" xfId="3242"/>
    <cellStyle name="Normal 2 27 4 3 2" xfId="3243"/>
    <cellStyle name="Normal 2 27 4 3 2 2" xfId="3244"/>
    <cellStyle name="Normal 2 27 4 3 3" xfId="3245"/>
    <cellStyle name="Normal 2 27 4 4" xfId="3246"/>
    <cellStyle name="Normal 2 27 4 4 2" xfId="3247"/>
    <cellStyle name="Normal 2 27 4 5" xfId="3248"/>
    <cellStyle name="Normal 2 27 5" xfId="3249"/>
    <cellStyle name="Normal 2 27 5 2" xfId="3250"/>
    <cellStyle name="Normal 2 27 5 2 2" xfId="3251"/>
    <cellStyle name="Normal 2 27 5 2 2 2" xfId="3252"/>
    <cellStyle name="Normal 2 27 5 2 3" xfId="3253"/>
    <cellStyle name="Normal 2 27 5 3" xfId="3254"/>
    <cellStyle name="Normal 2 27 5 3 2" xfId="3255"/>
    <cellStyle name="Normal 2 27 5 4" xfId="3256"/>
    <cellStyle name="Normal 2 27 6" xfId="3257"/>
    <cellStyle name="Normal 2 27 6 2" xfId="3258"/>
    <cellStyle name="Normal 2 27 6 2 2" xfId="3259"/>
    <cellStyle name="Normal 2 27 6 3" xfId="3260"/>
    <cellStyle name="Normal 2 27 7" xfId="3261"/>
    <cellStyle name="Normal 2 27 7 2" xfId="3262"/>
    <cellStyle name="Normal 2 27 8" xfId="3263"/>
    <cellStyle name="Normal 2 28" xfId="3264"/>
    <cellStyle name="Normal 2 28 2" xfId="3265"/>
    <cellStyle name="Normal 2 28 2 2" xfId="3266"/>
    <cellStyle name="Normal 2 28 2 2 2" xfId="3267"/>
    <cellStyle name="Normal 2 28 2 2 2 2" xfId="3268"/>
    <cellStyle name="Normal 2 28 2 2 2 2 2" xfId="3269"/>
    <cellStyle name="Normal 2 28 2 2 2 3" xfId="3270"/>
    <cellStyle name="Normal 2 28 2 2 3" xfId="3271"/>
    <cellStyle name="Normal 2 28 2 2 3 2" xfId="3272"/>
    <cellStyle name="Normal 2 28 2 2 3 2 2" xfId="3273"/>
    <cellStyle name="Normal 2 28 2 2 3 3" xfId="3274"/>
    <cellStyle name="Normal 2 28 2 2 4" xfId="3275"/>
    <cellStyle name="Normal 2 28 2 2 4 2" xfId="3276"/>
    <cellStyle name="Normal 2 28 2 2 5" xfId="3277"/>
    <cellStyle name="Normal 2 28 2 3" xfId="3278"/>
    <cellStyle name="Normal 2 28 2 3 2" xfId="3279"/>
    <cellStyle name="Normal 2 28 2 3 2 2" xfId="3280"/>
    <cellStyle name="Normal 2 28 2 3 2 2 2" xfId="3281"/>
    <cellStyle name="Normal 2 28 2 3 2 3" xfId="3282"/>
    <cellStyle name="Normal 2 28 2 3 3" xfId="3283"/>
    <cellStyle name="Normal 2 28 2 3 3 2" xfId="3284"/>
    <cellStyle name="Normal 2 28 2 3 4" xfId="3285"/>
    <cellStyle name="Normal 2 28 2 4" xfId="3286"/>
    <cellStyle name="Normal 2 28 2 4 2" xfId="3287"/>
    <cellStyle name="Normal 2 28 2 4 2 2" xfId="3288"/>
    <cellStyle name="Normal 2 28 2 4 3" xfId="3289"/>
    <cellStyle name="Normal 2 28 2 5" xfId="3290"/>
    <cellStyle name="Normal 2 28 2 5 2" xfId="3291"/>
    <cellStyle name="Normal 2 28 2 6" xfId="3292"/>
    <cellStyle name="Normal 2 28 3" xfId="3293"/>
    <cellStyle name="Normal 2 28 4" xfId="3294"/>
    <cellStyle name="Normal 2 28 4 2" xfId="3295"/>
    <cellStyle name="Normal 2 28 4 2 2" xfId="3296"/>
    <cellStyle name="Normal 2 28 4 2 2 2" xfId="3297"/>
    <cellStyle name="Normal 2 28 4 2 3" xfId="3298"/>
    <cellStyle name="Normal 2 28 4 3" xfId="3299"/>
    <cellStyle name="Normal 2 28 4 3 2" xfId="3300"/>
    <cellStyle name="Normal 2 28 4 3 2 2" xfId="3301"/>
    <cellStyle name="Normal 2 28 4 3 3" xfId="3302"/>
    <cellStyle name="Normal 2 28 4 4" xfId="3303"/>
    <cellStyle name="Normal 2 28 4 4 2" xfId="3304"/>
    <cellStyle name="Normal 2 28 4 5" xfId="3305"/>
    <cellStyle name="Normal 2 28 5" xfId="3306"/>
    <cellStyle name="Normal 2 28 5 2" xfId="3307"/>
    <cellStyle name="Normal 2 28 5 2 2" xfId="3308"/>
    <cellStyle name="Normal 2 28 5 2 2 2" xfId="3309"/>
    <cellStyle name="Normal 2 28 5 2 3" xfId="3310"/>
    <cellStyle name="Normal 2 28 5 3" xfId="3311"/>
    <cellStyle name="Normal 2 28 5 3 2" xfId="3312"/>
    <cellStyle name="Normal 2 28 5 4" xfId="3313"/>
    <cellStyle name="Normal 2 28 6" xfId="3314"/>
    <cellStyle name="Normal 2 28 6 2" xfId="3315"/>
    <cellStyle name="Normal 2 28 6 2 2" xfId="3316"/>
    <cellStyle name="Normal 2 28 6 3" xfId="3317"/>
    <cellStyle name="Normal 2 28 7" xfId="3318"/>
    <cellStyle name="Normal 2 28 7 2" xfId="3319"/>
    <cellStyle name="Normal 2 28 8" xfId="3320"/>
    <cellStyle name="Normal 2 29" xfId="3321"/>
    <cellStyle name="Normal 2 29 2" xfId="3322"/>
    <cellStyle name="Normal 2 29 2 2" xfId="3323"/>
    <cellStyle name="Normal 2 29 2 2 2" xfId="3324"/>
    <cellStyle name="Normal 2 29 2 2 2 2" xfId="3325"/>
    <cellStyle name="Normal 2 29 2 2 2 2 2" xfId="3326"/>
    <cellStyle name="Normal 2 29 2 2 2 3" xfId="3327"/>
    <cellStyle name="Normal 2 29 2 2 3" xfId="3328"/>
    <cellStyle name="Normal 2 29 2 2 3 2" xfId="3329"/>
    <cellStyle name="Normal 2 29 2 2 4" xfId="3330"/>
    <cellStyle name="Normal 2 29 2 3" xfId="3331"/>
    <cellStyle name="Normal 2 29 2 4" xfId="3332"/>
    <cellStyle name="Normal 2 29 3" xfId="3333"/>
    <cellStyle name="Normal 2 29 3 2" xfId="3334"/>
    <cellStyle name="Normal 2 29 3 3" xfId="3335"/>
    <cellStyle name="Normal 2 29 3 3 2" xfId="3336"/>
    <cellStyle name="Normal 2 29 3 3 2 2" xfId="3337"/>
    <cellStyle name="Normal 2 29 3 3 2 2 2" xfId="3338"/>
    <cellStyle name="Normal 2 29 3 3 2 3" xfId="3339"/>
    <cellStyle name="Normal 2 29 3 3 3" xfId="3340"/>
    <cellStyle name="Normal 2 29 3 3 3 2" xfId="3341"/>
    <cellStyle name="Normal 2 29 3 3 4" xfId="3342"/>
    <cellStyle name="Normal 2 29 3 4" xfId="3343"/>
    <cellStyle name="Normal 2 29 3 4 2" xfId="3344"/>
    <cellStyle name="Normal 2 29 3 4 2 2" xfId="3345"/>
    <cellStyle name="Normal 2 29 3 4 3" xfId="3346"/>
    <cellStyle name="Normal 2 29 3 5" xfId="3347"/>
    <cellStyle name="Normal 2 29 3 5 2" xfId="3348"/>
    <cellStyle name="Normal 2 29 4" xfId="3349"/>
    <cellStyle name="Normal 2 29 4 2" xfId="3350"/>
    <cellStyle name="Normal 2 29 4 2 2" xfId="3351"/>
    <cellStyle name="Normal 2 29 4 2 2 2" xfId="3352"/>
    <cellStyle name="Normal 2 29 4 2 3" xfId="3353"/>
    <cellStyle name="Normal 2 29 4 3" xfId="3354"/>
    <cellStyle name="Normal 2 29 4 3 2" xfId="3355"/>
    <cellStyle name="Normal 2 29 4 4" xfId="3356"/>
    <cellStyle name="Normal 2 29 5" xfId="3357"/>
    <cellStyle name="Normal 2 29 5 2" xfId="3358"/>
    <cellStyle name="Normal 2 29 5 2 2" xfId="3359"/>
    <cellStyle name="Normal 2 29 5 3" xfId="3360"/>
    <cellStyle name="Normal 2 29 6" xfId="3361"/>
    <cellStyle name="Normal 2 29 6 2" xfId="3362"/>
    <cellStyle name="Normal 2 29 7" xfId="3363"/>
    <cellStyle name="Normal 2 3" xfId="3364"/>
    <cellStyle name="Normal 2 3 10" xfId="3365"/>
    <cellStyle name="Normal 2 3 10 2" xfId="3366"/>
    <cellStyle name="Normal 2 3 10 2 2" xfId="3367"/>
    <cellStyle name="Normal 2 3 10 2 2 2" xfId="3368"/>
    <cellStyle name="Normal 2 3 10 2 2 2 2" xfId="3369"/>
    <cellStyle name="Normal 2 3 10 2 2 2 2 2" xfId="3370"/>
    <cellStyle name="Normal 2 3 10 2 2 2 3" xfId="3371"/>
    <cellStyle name="Normal 2 3 10 2 2 3" xfId="3372"/>
    <cellStyle name="Normal 2 3 10 2 2 3 2" xfId="3373"/>
    <cellStyle name="Normal 2 3 10 2 2 3 2 2" xfId="3374"/>
    <cellStyle name="Normal 2 3 10 2 2 3 3" xfId="3375"/>
    <cellStyle name="Normal 2 3 10 2 2 4" xfId="3376"/>
    <cellStyle name="Normal 2 3 10 2 2 4 2" xfId="3377"/>
    <cellStyle name="Normal 2 3 10 2 2 5" xfId="3378"/>
    <cellStyle name="Normal 2 3 10 2 3" xfId="3379"/>
    <cellStyle name="Normal 2 3 10 2 3 2" xfId="3380"/>
    <cellStyle name="Normal 2 3 10 2 3 2 2" xfId="3381"/>
    <cellStyle name="Normal 2 3 10 2 3 2 2 2" xfId="3382"/>
    <cellStyle name="Normal 2 3 10 2 3 2 3" xfId="3383"/>
    <cellStyle name="Normal 2 3 10 2 3 3" xfId="3384"/>
    <cellStyle name="Normal 2 3 10 2 3 3 2" xfId="3385"/>
    <cellStyle name="Normal 2 3 10 2 3 4" xfId="3386"/>
    <cellStyle name="Normal 2 3 10 2 4" xfId="3387"/>
    <cellStyle name="Normal 2 3 10 2 4 2" xfId="3388"/>
    <cellStyle name="Normal 2 3 10 2 4 2 2" xfId="3389"/>
    <cellStyle name="Normal 2 3 10 2 4 3" xfId="3390"/>
    <cellStyle name="Normal 2 3 10 2 5" xfId="3391"/>
    <cellStyle name="Normal 2 3 10 2 5 2" xfId="3392"/>
    <cellStyle name="Normal 2 3 10 2 6" xfId="3393"/>
    <cellStyle name="Normal 2 3 10 3" xfId="3394"/>
    <cellStyle name="Normal 2 3 10 4" xfId="3395"/>
    <cellStyle name="Normal 2 3 10 4 2" xfId="3396"/>
    <cellStyle name="Normal 2 3 10 4 2 2" xfId="3397"/>
    <cellStyle name="Normal 2 3 10 4 2 2 2" xfId="3398"/>
    <cellStyle name="Normal 2 3 10 4 2 3" xfId="3399"/>
    <cellStyle name="Normal 2 3 10 4 3" xfId="3400"/>
    <cellStyle name="Normal 2 3 10 4 3 2" xfId="3401"/>
    <cellStyle name="Normal 2 3 10 4 3 2 2" xfId="3402"/>
    <cellStyle name="Normal 2 3 10 4 3 3" xfId="3403"/>
    <cellStyle name="Normal 2 3 10 4 4" xfId="3404"/>
    <cellStyle name="Normal 2 3 10 4 4 2" xfId="3405"/>
    <cellStyle name="Normal 2 3 10 4 5" xfId="3406"/>
    <cellStyle name="Normal 2 3 10 5" xfId="3407"/>
    <cellStyle name="Normal 2 3 10 5 2" xfId="3408"/>
    <cellStyle name="Normal 2 3 10 5 2 2" xfId="3409"/>
    <cellStyle name="Normal 2 3 10 5 2 2 2" xfId="3410"/>
    <cellStyle name="Normal 2 3 10 5 2 3" xfId="3411"/>
    <cellStyle name="Normal 2 3 10 5 3" xfId="3412"/>
    <cellStyle name="Normal 2 3 10 5 3 2" xfId="3413"/>
    <cellStyle name="Normal 2 3 10 5 4" xfId="3414"/>
    <cellStyle name="Normal 2 3 10 6" xfId="3415"/>
    <cellStyle name="Normal 2 3 10 6 2" xfId="3416"/>
    <cellStyle name="Normal 2 3 10 6 2 2" xfId="3417"/>
    <cellStyle name="Normal 2 3 10 6 3" xfId="3418"/>
    <cellStyle name="Normal 2 3 10 7" xfId="3419"/>
    <cellStyle name="Normal 2 3 10 7 2" xfId="3420"/>
    <cellStyle name="Normal 2 3 10 8" xfId="3421"/>
    <cellStyle name="Normal 2 3 11" xfId="3422"/>
    <cellStyle name="Normal 2 3 11 2" xfId="3423"/>
    <cellStyle name="Normal 2 3 11 2 2" xfId="3424"/>
    <cellStyle name="Normal 2 3 11 2 2 2" xfId="3425"/>
    <cellStyle name="Normal 2 3 11 2 2 2 2" xfId="3426"/>
    <cellStyle name="Normal 2 3 11 2 2 2 2 2" xfId="3427"/>
    <cellStyle name="Normal 2 3 11 2 2 2 3" xfId="3428"/>
    <cellStyle name="Normal 2 3 11 2 2 3" xfId="3429"/>
    <cellStyle name="Normal 2 3 11 2 2 3 2" xfId="3430"/>
    <cellStyle name="Normal 2 3 11 2 2 3 2 2" xfId="3431"/>
    <cellStyle name="Normal 2 3 11 2 2 3 3" xfId="3432"/>
    <cellStyle name="Normal 2 3 11 2 2 4" xfId="3433"/>
    <cellStyle name="Normal 2 3 11 2 2 4 2" xfId="3434"/>
    <cellStyle name="Normal 2 3 11 2 2 5" xfId="3435"/>
    <cellStyle name="Normal 2 3 11 2 3" xfId="3436"/>
    <cellStyle name="Normal 2 3 11 2 3 2" xfId="3437"/>
    <cellStyle name="Normal 2 3 11 2 3 2 2" xfId="3438"/>
    <cellStyle name="Normal 2 3 11 2 3 2 2 2" xfId="3439"/>
    <cellStyle name="Normal 2 3 11 2 3 2 3" xfId="3440"/>
    <cellStyle name="Normal 2 3 11 2 3 3" xfId="3441"/>
    <cellStyle name="Normal 2 3 11 2 3 3 2" xfId="3442"/>
    <cellStyle name="Normal 2 3 11 2 3 4" xfId="3443"/>
    <cellStyle name="Normal 2 3 11 2 4" xfId="3444"/>
    <cellStyle name="Normal 2 3 11 2 4 2" xfId="3445"/>
    <cellStyle name="Normal 2 3 11 2 4 2 2" xfId="3446"/>
    <cellStyle name="Normal 2 3 11 2 4 3" xfId="3447"/>
    <cellStyle name="Normal 2 3 11 2 5" xfId="3448"/>
    <cellStyle name="Normal 2 3 11 2 5 2" xfId="3449"/>
    <cellStyle name="Normal 2 3 11 2 6" xfId="3450"/>
    <cellStyle name="Normal 2 3 11 3" xfId="3451"/>
    <cellStyle name="Normal 2 3 11 4" xfId="3452"/>
    <cellStyle name="Normal 2 3 11 4 2" xfId="3453"/>
    <cellStyle name="Normal 2 3 11 4 2 2" xfId="3454"/>
    <cellStyle name="Normal 2 3 11 4 2 2 2" xfId="3455"/>
    <cellStyle name="Normal 2 3 11 4 2 3" xfId="3456"/>
    <cellStyle name="Normal 2 3 11 4 3" xfId="3457"/>
    <cellStyle name="Normal 2 3 11 4 3 2" xfId="3458"/>
    <cellStyle name="Normal 2 3 11 4 3 2 2" xfId="3459"/>
    <cellStyle name="Normal 2 3 11 4 3 3" xfId="3460"/>
    <cellStyle name="Normal 2 3 11 4 4" xfId="3461"/>
    <cellStyle name="Normal 2 3 11 4 4 2" xfId="3462"/>
    <cellStyle name="Normal 2 3 11 4 5" xfId="3463"/>
    <cellStyle name="Normal 2 3 11 5" xfId="3464"/>
    <cellStyle name="Normal 2 3 11 5 2" xfId="3465"/>
    <cellStyle name="Normal 2 3 11 5 2 2" xfId="3466"/>
    <cellStyle name="Normal 2 3 11 5 2 2 2" xfId="3467"/>
    <cellStyle name="Normal 2 3 11 5 2 3" xfId="3468"/>
    <cellStyle name="Normal 2 3 11 5 3" xfId="3469"/>
    <cellStyle name="Normal 2 3 11 5 3 2" xfId="3470"/>
    <cellStyle name="Normal 2 3 11 5 4" xfId="3471"/>
    <cellStyle name="Normal 2 3 11 6" xfId="3472"/>
    <cellStyle name="Normal 2 3 11 6 2" xfId="3473"/>
    <cellStyle name="Normal 2 3 11 6 2 2" xfId="3474"/>
    <cellStyle name="Normal 2 3 11 6 3" xfId="3475"/>
    <cellStyle name="Normal 2 3 11 7" xfId="3476"/>
    <cellStyle name="Normal 2 3 11 7 2" xfId="3477"/>
    <cellStyle name="Normal 2 3 11 8" xfId="3478"/>
    <cellStyle name="Normal 2 3 12" xfId="3479"/>
    <cellStyle name="Normal 2 3 12 2" xfId="3480"/>
    <cellStyle name="Normal 2 3 12 2 2" xfId="3481"/>
    <cellStyle name="Normal 2 3 12 2 2 2" xfId="3482"/>
    <cellStyle name="Normal 2 3 12 2 2 2 2" xfId="3483"/>
    <cellStyle name="Normal 2 3 12 2 2 2 2 2" xfId="3484"/>
    <cellStyle name="Normal 2 3 12 2 2 2 3" xfId="3485"/>
    <cellStyle name="Normal 2 3 12 2 2 3" xfId="3486"/>
    <cellStyle name="Normal 2 3 12 2 2 3 2" xfId="3487"/>
    <cellStyle name="Normal 2 3 12 2 2 3 2 2" xfId="3488"/>
    <cellStyle name="Normal 2 3 12 2 2 3 3" xfId="3489"/>
    <cellStyle name="Normal 2 3 12 2 2 4" xfId="3490"/>
    <cellStyle name="Normal 2 3 12 2 2 4 2" xfId="3491"/>
    <cellStyle name="Normal 2 3 12 2 2 5" xfId="3492"/>
    <cellStyle name="Normal 2 3 12 2 3" xfId="3493"/>
    <cellStyle name="Normal 2 3 12 2 3 2" xfId="3494"/>
    <cellStyle name="Normal 2 3 12 2 3 2 2" xfId="3495"/>
    <cellStyle name="Normal 2 3 12 2 3 2 2 2" xfId="3496"/>
    <cellStyle name="Normal 2 3 12 2 3 2 3" xfId="3497"/>
    <cellStyle name="Normal 2 3 12 2 3 3" xfId="3498"/>
    <cellStyle name="Normal 2 3 12 2 3 3 2" xfId="3499"/>
    <cellStyle name="Normal 2 3 12 2 3 4" xfId="3500"/>
    <cellStyle name="Normal 2 3 12 2 4" xfId="3501"/>
    <cellStyle name="Normal 2 3 12 2 4 2" xfId="3502"/>
    <cellStyle name="Normal 2 3 12 2 4 2 2" xfId="3503"/>
    <cellStyle name="Normal 2 3 12 2 4 3" xfId="3504"/>
    <cellStyle name="Normal 2 3 12 2 5" xfId="3505"/>
    <cellStyle name="Normal 2 3 12 2 5 2" xfId="3506"/>
    <cellStyle name="Normal 2 3 12 2 6" xfId="3507"/>
    <cellStyle name="Normal 2 3 12 3" xfId="3508"/>
    <cellStyle name="Normal 2 3 12 4" xfId="3509"/>
    <cellStyle name="Normal 2 3 12 4 2" xfId="3510"/>
    <cellStyle name="Normal 2 3 12 4 2 2" xfId="3511"/>
    <cellStyle name="Normal 2 3 12 4 2 2 2" xfId="3512"/>
    <cellStyle name="Normal 2 3 12 4 2 3" xfId="3513"/>
    <cellStyle name="Normal 2 3 12 4 3" xfId="3514"/>
    <cellStyle name="Normal 2 3 12 4 3 2" xfId="3515"/>
    <cellStyle name="Normal 2 3 12 4 3 2 2" xfId="3516"/>
    <cellStyle name="Normal 2 3 12 4 3 3" xfId="3517"/>
    <cellStyle name="Normal 2 3 12 4 4" xfId="3518"/>
    <cellStyle name="Normal 2 3 12 4 4 2" xfId="3519"/>
    <cellStyle name="Normal 2 3 12 4 5" xfId="3520"/>
    <cellStyle name="Normal 2 3 12 5" xfId="3521"/>
    <cellStyle name="Normal 2 3 12 5 2" xfId="3522"/>
    <cellStyle name="Normal 2 3 12 5 2 2" xfId="3523"/>
    <cellStyle name="Normal 2 3 12 5 2 2 2" xfId="3524"/>
    <cellStyle name="Normal 2 3 12 5 2 3" xfId="3525"/>
    <cellStyle name="Normal 2 3 12 5 3" xfId="3526"/>
    <cellStyle name="Normal 2 3 12 5 3 2" xfId="3527"/>
    <cellStyle name="Normal 2 3 12 5 4" xfId="3528"/>
    <cellStyle name="Normal 2 3 12 6" xfId="3529"/>
    <cellStyle name="Normal 2 3 12 6 2" xfId="3530"/>
    <cellStyle name="Normal 2 3 12 6 2 2" xfId="3531"/>
    <cellStyle name="Normal 2 3 12 6 3" xfId="3532"/>
    <cellStyle name="Normal 2 3 12 7" xfId="3533"/>
    <cellStyle name="Normal 2 3 12 7 2" xfId="3534"/>
    <cellStyle name="Normal 2 3 12 8" xfId="3535"/>
    <cellStyle name="Normal 2 3 13" xfId="3536"/>
    <cellStyle name="Normal 2 3 13 2" xfId="3537"/>
    <cellStyle name="Normal 2 3 13 2 2" xfId="3538"/>
    <cellStyle name="Normal 2 3 13 2 2 2" xfId="3539"/>
    <cellStyle name="Normal 2 3 13 2 2 2 2" xfId="3540"/>
    <cellStyle name="Normal 2 3 13 2 2 2 2 2" xfId="3541"/>
    <cellStyle name="Normal 2 3 13 2 2 2 3" xfId="3542"/>
    <cellStyle name="Normal 2 3 13 2 2 3" xfId="3543"/>
    <cellStyle name="Normal 2 3 13 2 2 3 2" xfId="3544"/>
    <cellStyle name="Normal 2 3 13 2 2 3 2 2" xfId="3545"/>
    <cellStyle name="Normal 2 3 13 2 2 3 3" xfId="3546"/>
    <cellStyle name="Normal 2 3 13 2 2 4" xfId="3547"/>
    <cellStyle name="Normal 2 3 13 2 2 4 2" xfId="3548"/>
    <cellStyle name="Normal 2 3 13 2 2 5" xfId="3549"/>
    <cellStyle name="Normal 2 3 13 2 3" xfId="3550"/>
    <cellStyle name="Normal 2 3 13 2 3 2" xfId="3551"/>
    <cellStyle name="Normal 2 3 13 2 3 2 2" xfId="3552"/>
    <cellStyle name="Normal 2 3 13 2 3 2 2 2" xfId="3553"/>
    <cellStyle name="Normal 2 3 13 2 3 2 3" xfId="3554"/>
    <cellStyle name="Normal 2 3 13 2 3 3" xfId="3555"/>
    <cellStyle name="Normal 2 3 13 2 3 3 2" xfId="3556"/>
    <cellStyle name="Normal 2 3 13 2 3 4" xfId="3557"/>
    <cellStyle name="Normal 2 3 13 2 4" xfId="3558"/>
    <cellStyle name="Normal 2 3 13 2 4 2" xfId="3559"/>
    <cellStyle name="Normal 2 3 13 2 4 2 2" xfId="3560"/>
    <cellStyle name="Normal 2 3 13 2 4 3" xfId="3561"/>
    <cellStyle name="Normal 2 3 13 2 5" xfId="3562"/>
    <cellStyle name="Normal 2 3 13 2 5 2" xfId="3563"/>
    <cellStyle name="Normal 2 3 13 2 6" xfId="3564"/>
    <cellStyle name="Normal 2 3 13 3" xfId="3565"/>
    <cellStyle name="Normal 2 3 13 4" xfId="3566"/>
    <cellStyle name="Normal 2 3 13 4 2" xfId="3567"/>
    <cellStyle name="Normal 2 3 13 4 2 2" xfId="3568"/>
    <cellStyle name="Normal 2 3 13 4 2 2 2" xfId="3569"/>
    <cellStyle name="Normal 2 3 13 4 2 3" xfId="3570"/>
    <cellStyle name="Normal 2 3 13 4 3" xfId="3571"/>
    <cellStyle name="Normal 2 3 13 4 3 2" xfId="3572"/>
    <cellStyle name="Normal 2 3 13 4 3 2 2" xfId="3573"/>
    <cellStyle name="Normal 2 3 13 4 3 3" xfId="3574"/>
    <cellStyle name="Normal 2 3 13 4 4" xfId="3575"/>
    <cellStyle name="Normal 2 3 13 4 4 2" xfId="3576"/>
    <cellStyle name="Normal 2 3 13 4 5" xfId="3577"/>
    <cellStyle name="Normal 2 3 13 5" xfId="3578"/>
    <cellStyle name="Normal 2 3 13 5 2" xfId="3579"/>
    <cellStyle name="Normal 2 3 13 5 2 2" xfId="3580"/>
    <cellStyle name="Normal 2 3 13 5 2 2 2" xfId="3581"/>
    <cellStyle name="Normal 2 3 13 5 2 3" xfId="3582"/>
    <cellStyle name="Normal 2 3 13 5 3" xfId="3583"/>
    <cellStyle name="Normal 2 3 13 5 3 2" xfId="3584"/>
    <cellStyle name="Normal 2 3 13 5 4" xfId="3585"/>
    <cellStyle name="Normal 2 3 13 6" xfId="3586"/>
    <cellStyle name="Normal 2 3 13 6 2" xfId="3587"/>
    <cellStyle name="Normal 2 3 13 6 2 2" xfId="3588"/>
    <cellStyle name="Normal 2 3 13 6 3" xfId="3589"/>
    <cellStyle name="Normal 2 3 13 7" xfId="3590"/>
    <cellStyle name="Normal 2 3 13 7 2" xfId="3591"/>
    <cellStyle name="Normal 2 3 13 8" xfId="3592"/>
    <cellStyle name="Normal 2 3 14" xfId="3593"/>
    <cellStyle name="Normal 2 3 14 2" xfId="3594"/>
    <cellStyle name="Normal 2 3 14 2 2" xfId="3595"/>
    <cellStyle name="Normal 2 3 14 2 2 2" xfId="3596"/>
    <cellStyle name="Normal 2 3 14 2 2 2 2" xfId="3597"/>
    <cellStyle name="Normal 2 3 14 2 2 2 2 2" xfId="3598"/>
    <cellStyle name="Normal 2 3 14 2 2 2 3" xfId="3599"/>
    <cellStyle name="Normal 2 3 14 2 2 3" xfId="3600"/>
    <cellStyle name="Normal 2 3 14 2 2 3 2" xfId="3601"/>
    <cellStyle name="Normal 2 3 14 2 2 3 2 2" xfId="3602"/>
    <cellStyle name="Normal 2 3 14 2 2 3 3" xfId="3603"/>
    <cellStyle name="Normal 2 3 14 2 2 4" xfId="3604"/>
    <cellStyle name="Normal 2 3 14 2 2 4 2" xfId="3605"/>
    <cellStyle name="Normal 2 3 14 2 2 5" xfId="3606"/>
    <cellStyle name="Normal 2 3 14 2 3" xfId="3607"/>
    <cellStyle name="Normal 2 3 14 2 3 2" xfId="3608"/>
    <cellStyle name="Normal 2 3 14 2 3 2 2" xfId="3609"/>
    <cellStyle name="Normal 2 3 14 2 3 2 2 2" xfId="3610"/>
    <cellStyle name="Normal 2 3 14 2 3 2 3" xfId="3611"/>
    <cellStyle name="Normal 2 3 14 2 3 3" xfId="3612"/>
    <cellStyle name="Normal 2 3 14 2 3 3 2" xfId="3613"/>
    <cellStyle name="Normal 2 3 14 2 3 4" xfId="3614"/>
    <cellStyle name="Normal 2 3 14 2 4" xfId="3615"/>
    <cellStyle name="Normal 2 3 14 2 4 2" xfId="3616"/>
    <cellStyle name="Normal 2 3 14 2 4 2 2" xfId="3617"/>
    <cellStyle name="Normal 2 3 14 2 4 3" xfId="3618"/>
    <cellStyle name="Normal 2 3 14 2 5" xfId="3619"/>
    <cellStyle name="Normal 2 3 14 2 5 2" xfId="3620"/>
    <cellStyle name="Normal 2 3 14 2 6" xfId="3621"/>
    <cellStyle name="Normal 2 3 14 3" xfId="3622"/>
    <cellStyle name="Normal 2 3 14 4" xfId="3623"/>
    <cellStyle name="Normal 2 3 14 4 2" xfId="3624"/>
    <cellStyle name="Normal 2 3 14 4 2 2" xfId="3625"/>
    <cellStyle name="Normal 2 3 14 4 2 2 2" xfId="3626"/>
    <cellStyle name="Normal 2 3 14 4 2 3" xfId="3627"/>
    <cellStyle name="Normal 2 3 14 4 3" xfId="3628"/>
    <cellStyle name="Normal 2 3 14 4 3 2" xfId="3629"/>
    <cellStyle name="Normal 2 3 14 4 3 2 2" xfId="3630"/>
    <cellStyle name="Normal 2 3 14 4 3 3" xfId="3631"/>
    <cellStyle name="Normal 2 3 14 4 4" xfId="3632"/>
    <cellStyle name="Normal 2 3 14 4 4 2" xfId="3633"/>
    <cellStyle name="Normal 2 3 14 4 5" xfId="3634"/>
    <cellStyle name="Normal 2 3 14 5" xfId="3635"/>
    <cellStyle name="Normal 2 3 14 5 2" xfId="3636"/>
    <cellStyle name="Normal 2 3 14 5 2 2" xfId="3637"/>
    <cellStyle name="Normal 2 3 14 5 2 2 2" xfId="3638"/>
    <cellStyle name="Normal 2 3 14 5 2 3" xfId="3639"/>
    <cellStyle name="Normal 2 3 14 5 3" xfId="3640"/>
    <cellStyle name="Normal 2 3 14 5 3 2" xfId="3641"/>
    <cellStyle name="Normal 2 3 14 5 4" xfId="3642"/>
    <cellStyle name="Normal 2 3 14 6" xfId="3643"/>
    <cellStyle name="Normal 2 3 14 6 2" xfId="3644"/>
    <cellStyle name="Normal 2 3 14 6 2 2" xfId="3645"/>
    <cellStyle name="Normal 2 3 14 6 3" xfId="3646"/>
    <cellStyle name="Normal 2 3 14 7" xfId="3647"/>
    <cellStyle name="Normal 2 3 14 7 2" xfId="3648"/>
    <cellStyle name="Normal 2 3 14 8" xfId="3649"/>
    <cellStyle name="Normal 2 3 15" xfId="3650"/>
    <cellStyle name="Normal 2 3 15 2" xfId="3651"/>
    <cellStyle name="Normal 2 3 15 2 2" xfId="3652"/>
    <cellStyle name="Normal 2 3 15 2 2 2" xfId="3653"/>
    <cellStyle name="Normal 2 3 15 2 2 2 2" xfId="3654"/>
    <cellStyle name="Normal 2 3 15 2 2 2 2 2" xfId="3655"/>
    <cellStyle name="Normal 2 3 15 2 2 2 3" xfId="3656"/>
    <cellStyle name="Normal 2 3 15 2 2 3" xfId="3657"/>
    <cellStyle name="Normal 2 3 15 2 2 3 2" xfId="3658"/>
    <cellStyle name="Normal 2 3 15 2 2 3 2 2" xfId="3659"/>
    <cellStyle name="Normal 2 3 15 2 2 3 3" xfId="3660"/>
    <cellStyle name="Normal 2 3 15 2 2 4" xfId="3661"/>
    <cellStyle name="Normal 2 3 15 2 2 4 2" xfId="3662"/>
    <cellStyle name="Normal 2 3 15 2 2 5" xfId="3663"/>
    <cellStyle name="Normal 2 3 15 2 3" xfId="3664"/>
    <cellStyle name="Normal 2 3 15 2 3 2" xfId="3665"/>
    <cellStyle name="Normal 2 3 15 2 3 2 2" xfId="3666"/>
    <cellStyle name="Normal 2 3 15 2 3 2 2 2" xfId="3667"/>
    <cellStyle name="Normal 2 3 15 2 3 2 3" xfId="3668"/>
    <cellStyle name="Normal 2 3 15 2 3 3" xfId="3669"/>
    <cellStyle name="Normal 2 3 15 2 3 3 2" xfId="3670"/>
    <cellStyle name="Normal 2 3 15 2 3 4" xfId="3671"/>
    <cellStyle name="Normal 2 3 15 2 4" xfId="3672"/>
    <cellStyle name="Normal 2 3 15 2 4 2" xfId="3673"/>
    <cellStyle name="Normal 2 3 15 2 4 2 2" xfId="3674"/>
    <cellStyle name="Normal 2 3 15 2 4 3" xfId="3675"/>
    <cellStyle name="Normal 2 3 15 2 5" xfId="3676"/>
    <cellStyle name="Normal 2 3 15 2 5 2" xfId="3677"/>
    <cellStyle name="Normal 2 3 15 2 6" xfId="3678"/>
    <cellStyle name="Normal 2 3 15 3" xfId="3679"/>
    <cellStyle name="Normal 2 3 15 4" xfId="3680"/>
    <cellStyle name="Normal 2 3 15 4 2" xfId="3681"/>
    <cellStyle name="Normal 2 3 15 4 2 2" xfId="3682"/>
    <cellStyle name="Normal 2 3 15 4 2 2 2" xfId="3683"/>
    <cellStyle name="Normal 2 3 15 4 2 3" xfId="3684"/>
    <cellStyle name="Normal 2 3 15 4 3" xfId="3685"/>
    <cellStyle name="Normal 2 3 15 4 3 2" xfId="3686"/>
    <cellStyle name="Normal 2 3 15 4 3 2 2" xfId="3687"/>
    <cellStyle name="Normal 2 3 15 4 3 3" xfId="3688"/>
    <cellStyle name="Normal 2 3 15 4 4" xfId="3689"/>
    <cellStyle name="Normal 2 3 15 4 4 2" xfId="3690"/>
    <cellStyle name="Normal 2 3 15 4 5" xfId="3691"/>
    <cellStyle name="Normal 2 3 15 5" xfId="3692"/>
    <cellStyle name="Normal 2 3 15 5 2" xfId="3693"/>
    <cellStyle name="Normal 2 3 15 5 2 2" xfId="3694"/>
    <cellStyle name="Normal 2 3 15 5 2 2 2" xfId="3695"/>
    <cellStyle name="Normal 2 3 15 5 2 3" xfId="3696"/>
    <cellStyle name="Normal 2 3 15 5 3" xfId="3697"/>
    <cellStyle name="Normal 2 3 15 5 3 2" xfId="3698"/>
    <cellStyle name="Normal 2 3 15 5 4" xfId="3699"/>
    <cellStyle name="Normal 2 3 15 6" xfId="3700"/>
    <cellStyle name="Normal 2 3 15 6 2" xfId="3701"/>
    <cellStyle name="Normal 2 3 15 6 2 2" xfId="3702"/>
    <cellStyle name="Normal 2 3 15 6 3" xfId="3703"/>
    <cellStyle name="Normal 2 3 15 7" xfId="3704"/>
    <cellStyle name="Normal 2 3 15 7 2" xfId="3705"/>
    <cellStyle name="Normal 2 3 15 8" xfId="3706"/>
    <cellStyle name="Normal 2 3 16" xfId="3707"/>
    <cellStyle name="Normal 2 3 16 2" xfId="3708"/>
    <cellStyle name="Normal 2 3 16 2 2" xfId="3709"/>
    <cellStyle name="Normal 2 3 16 2 2 2" xfId="3710"/>
    <cellStyle name="Normal 2 3 16 2 2 2 2" xfId="3711"/>
    <cellStyle name="Normal 2 3 16 2 2 2 2 2" xfId="3712"/>
    <cellStyle name="Normal 2 3 16 2 2 2 3" xfId="3713"/>
    <cellStyle name="Normal 2 3 16 2 2 3" xfId="3714"/>
    <cellStyle name="Normal 2 3 16 2 2 3 2" xfId="3715"/>
    <cellStyle name="Normal 2 3 16 2 2 3 2 2" xfId="3716"/>
    <cellStyle name="Normal 2 3 16 2 2 3 3" xfId="3717"/>
    <cellStyle name="Normal 2 3 16 2 2 4" xfId="3718"/>
    <cellStyle name="Normal 2 3 16 2 2 4 2" xfId="3719"/>
    <cellStyle name="Normal 2 3 16 2 2 5" xfId="3720"/>
    <cellStyle name="Normal 2 3 16 2 3" xfId="3721"/>
    <cellStyle name="Normal 2 3 16 2 3 2" xfId="3722"/>
    <cellStyle name="Normal 2 3 16 2 3 2 2" xfId="3723"/>
    <cellStyle name="Normal 2 3 16 2 3 2 2 2" xfId="3724"/>
    <cellStyle name="Normal 2 3 16 2 3 2 3" xfId="3725"/>
    <cellStyle name="Normal 2 3 16 2 3 3" xfId="3726"/>
    <cellStyle name="Normal 2 3 16 2 3 3 2" xfId="3727"/>
    <cellStyle name="Normal 2 3 16 2 3 4" xfId="3728"/>
    <cellStyle name="Normal 2 3 16 2 4" xfId="3729"/>
    <cellStyle name="Normal 2 3 16 2 4 2" xfId="3730"/>
    <cellStyle name="Normal 2 3 16 2 4 2 2" xfId="3731"/>
    <cellStyle name="Normal 2 3 16 2 4 3" xfId="3732"/>
    <cellStyle name="Normal 2 3 16 2 5" xfId="3733"/>
    <cellStyle name="Normal 2 3 16 2 5 2" xfId="3734"/>
    <cellStyle name="Normal 2 3 16 2 6" xfId="3735"/>
    <cellStyle name="Normal 2 3 16 3" xfId="3736"/>
    <cellStyle name="Normal 2 3 16 4" xfId="3737"/>
    <cellStyle name="Normal 2 3 16 4 2" xfId="3738"/>
    <cellStyle name="Normal 2 3 16 4 2 2" xfId="3739"/>
    <cellStyle name="Normal 2 3 16 4 2 2 2" xfId="3740"/>
    <cellStyle name="Normal 2 3 16 4 2 3" xfId="3741"/>
    <cellStyle name="Normal 2 3 16 4 3" xfId="3742"/>
    <cellStyle name="Normal 2 3 16 4 3 2" xfId="3743"/>
    <cellStyle name="Normal 2 3 16 4 3 2 2" xfId="3744"/>
    <cellStyle name="Normal 2 3 16 4 3 3" xfId="3745"/>
    <cellStyle name="Normal 2 3 16 4 4" xfId="3746"/>
    <cellStyle name="Normal 2 3 16 4 4 2" xfId="3747"/>
    <cellStyle name="Normal 2 3 16 4 5" xfId="3748"/>
    <cellStyle name="Normal 2 3 16 5" xfId="3749"/>
    <cellStyle name="Normal 2 3 16 5 2" xfId="3750"/>
    <cellStyle name="Normal 2 3 16 5 2 2" xfId="3751"/>
    <cellStyle name="Normal 2 3 16 5 2 2 2" xfId="3752"/>
    <cellStyle name="Normal 2 3 16 5 2 3" xfId="3753"/>
    <cellStyle name="Normal 2 3 16 5 3" xfId="3754"/>
    <cellStyle name="Normal 2 3 16 5 3 2" xfId="3755"/>
    <cellStyle name="Normal 2 3 16 5 4" xfId="3756"/>
    <cellStyle name="Normal 2 3 16 6" xfId="3757"/>
    <cellStyle name="Normal 2 3 16 6 2" xfId="3758"/>
    <cellStyle name="Normal 2 3 16 6 2 2" xfId="3759"/>
    <cellStyle name="Normal 2 3 16 6 3" xfId="3760"/>
    <cellStyle name="Normal 2 3 16 7" xfId="3761"/>
    <cellStyle name="Normal 2 3 16 7 2" xfId="3762"/>
    <cellStyle name="Normal 2 3 16 8" xfId="3763"/>
    <cellStyle name="Normal 2 3 17" xfId="3764"/>
    <cellStyle name="Normal 2 3 17 2" xfId="3765"/>
    <cellStyle name="Normal 2 3 17 2 2" xfId="3766"/>
    <cellStyle name="Normal 2 3 17 2 2 2" xfId="3767"/>
    <cellStyle name="Normal 2 3 17 2 2 2 2" xfId="3768"/>
    <cellStyle name="Normal 2 3 17 2 2 2 2 2" xfId="3769"/>
    <cellStyle name="Normal 2 3 17 2 2 2 3" xfId="3770"/>
    <cellStyle name="Normal 2 3 17 2 2 3" xfId="3771"/>
    <cellStyle name="Normal 2 3 17 2 2 3 2" xfId="3772"/>
    <cellStyle name="Normal 2 3 17 2 2 3 2 2" xfId="3773"/>
    <cellStyle name="Normal 2 3 17 2 2 3 3" xfId="3774"/>
    <cellStyle name="Normal 2 3 17 2 2 4" xfId="3775"/>
    <cellStyle name="Normal 2 3 17 2 2 4 2" xfId="3776"/>
    <cellStyle name="Normal 2 3 17 2 2 5" xfId="3777"/>
    <cellStyle name="Normal 2 3 17 2 3" xfId="3778"/>
    <cellStyle name="Normal 2 3 17 2 3 2" xfId="3779"/>
    <cellStyle name="Normal 2 3 17 2 3 2 2" xfId="3780"/>
    <cellStyle name="Normal 2 3 17 2 3 2 2 2" xfId="3781"/>
    <cellStyle name="Normal 2 3 17 2 3 2 3" xfId="3782"/>
    <cellStyle name="Normal 2 3 17 2 3 3" xfId="3783"/>
    <cellStyle name="Normal 2 3 17 2 3 3 2" xfId="3784"/>
    <cellStyle name="Normal 2 3 17 2 3 4" xfId="3785"/>
    <cellStyle name="Normal 2 3 17 2 4" xfId="3786"/>
    <cellStyle name="Normal 2 3 17 2 4 2" xfId="3787"/>
    <cellStyle name="Normal 2 3 17 2 4 2 2" xfId="3788"/>
    <cellStyle name="Normal 2 3 17 2 4 3" xfId="3789"/>
    <cellStyle name="Normal 2 3 17 2 5" xfId="3790"/>
    <cellStyle name="Normal 2 3 17 2 5 2" xfId="3791"/>
    <cellStyle name="Normal 2 3 17 2 6" xfId="3792"/>
    <cellStyle name="Normal 2 3 17 3" xfId="3793"/>
    <cellStyle name="Normal 2 3 17 4" xfId="3794"/>
    <cellStyle name="Normal 2 3 17 4 2" xfId="3795"/>
    <cellStyle name="Normal 2 3 17 4 2 2" xfId="3796"/>
    <cellStyle name="Normal 2 3 17 4 2 2 2" xfId="3797"/>
    <cellStyle name="Normal 2 3 17 4 2 3" xfId="3798"/>
    <cellStyle name="Normal 2 3 17 4 3" xfId="3799"/>
    <cellStyle name="Normal 2 3 17 4 3 2" xfId="3800"/>
    <cellStyle name="Normal 2 3 17 4 3 2 2" xfId="3801"/>
    <cellStyle name="Normal 2 3 17 4 3 3" xfId="3802"/>
    <cellStyle name="Normal 2 3 17 4 4" xfId="3803"/>
    <cellStyle name="Normal 2 3 17 4 4 2" xfId="3804"/>
    <cellStyle name="Normal 2 3 17 4 5" xfId="3805"/>
    <cellStyle name="Normal 2 3 17 5" xfId="3806"/>
    <cellStyle name="Normal 2 3 17 5 2" xfId="3807"/>
    <cellStyle name="Normal 2 3 17 5 2 2" xfId="3808"/>
    <cellStyle name="Normal 2 3 17 5 2 2 2" xfId="3809"/>
    <cellStyle name="Normal 2 3 17 5 2 3" xfId="3810"/>
    <cellStyle name="Normal 2 3 17 5 3" xfId="3811"/>
    <cellStyle name="Normal 2 3 17 5 3 2" xfId="3812"/>
    <cellStyle name="Normal 2 3 17 5 4" xfId="3813"/>
    <cellStyle name="Normal 2 3 17 6" xfId="3814"/>
    <cellStyle name="Normal 2 3 17 6 2" xfId="3815"/>
    <cellStyle name="Normal 2 3 17 6 2 2" xfId="3816"/>
    <cellStyle name="Normal 2 3 17 6 3" xfId="3817"/>
    <cellStyle name="Normal 2 3 17 7" xfId="3818"/>
    <cellStyle name="Normal 2 3 17 7 2" xfId="3819"/>
    <cellStyle name="Normal 2 3 17 8" xfId="3820"/>
    <cellStyle name="Normal 2 3 18" xfId="3821"/>
    <cellStyle name="Normal 2 3 18 2" xfId="3822"/>
    <cellStyle name="Normal 2 3 18 2 2" xfId="3823"/>
    <cellStyle name="Normal 2 3 18 2 2 2" xfId="3824"/>
    <cellStyle name="Normal 2 3 18 2 2 2 2" xfId="3825"/>
    <cellStyle name="Normal 2 3 18 2 2 2 2 2" xfId="3826"/>
    <cellStyle name="Normal 2 3 18 2 2 2 3" xfId="3827"/>
    <cellStyle name="Normal 2 3 18 2 2 3" xfId="3828"/>
    <cellStyle name="Normal 2 3 18 2 2 3 2" xfId="3829"/>
    <cellStyle name="Normal 2 3 18 2 2 3 2 2" xfId="3830"/>
    <cellStyle name="Normal 2 3 18 2 2 3 3" xfId="3831"/>
    <cellStyle name="Normal 2 3 18 2 2 4" xfId="3832"/>
    <cellStyle name="Normal 2 3 18 2 2 4 2" xfId="3833"/>
    <cellStyle name="Normal 2 3 18 2 2 5" xfId="3834"/>
    <cellStyle name="Normal 2 3 18 2 3" xfId="3835"/>
    <cellStyle name="Normal 2 3 18 2 3 2" xfId="3836"/>
    <cellStyle name="Normal 2 3 18 2 3 2 2" xfId="3837"/>
    <cellStyle name="Normal 2 3 18 2 3 2 2 2" xfId="3838"/>
    <cellStyle name="Normal 2 3 18 2 3 2 3" xfId="3839"/>
    <cellStyle name="Normal 2 3 18 2 3 3" xfId="3840"/>
    <cellStyle name="Normal 2 3 18 2 3 3 2" xfId="3841"/>
    <cellStyle name="Normal 2 3 18 2 3 4" xfId="3842"/>
    <cellStyle name="Normal 2 3 18 2 4" xfId="3843"/>
    <cellStyle name="Normal 2 3 18 2 4 2" xfId="3844"/>
    <cellStyle name="Normal 2 3 18 2 4 2 2" xfId="3845"/>
    <cellStyle name="Normal 2 3 18 2 4 3" xfId="3846"/>
    <cellStyle name="Normal 2 3 18 2 5" xfId="3847"/>
    <cellStyle name="Normal 2 3 18 2 5 2" xfId="3848"/>
    <cellStyle name="Normal 2 3 18 2 6" xfId="3849"/>
    <cellStyle name="Normal 2 3 18 3" xfId="3850"/>
    <cellStyle name="Normal 2 3 18 4" xfId="3851"/>
    <cellStyle name="Normal 2 3 18 4 2" xfId="3852"/>
    <cellStyle name="Normal 2 3 18 4 2 2" xfId="3853"/>
    <cellStyle name="Normal 2 3 18 4 2 2 2" xfId="3854"/>
    <cellStyle name="Normal 2 3 18 4 2 3" xfId="3855"/>
    <cellStyle name="Normal 2 3 18 4 3" xfId="3856"/>
    <cellStyle name="Normal 2 3 18 4 3 2" xfId="3857"/>
    <cellStyle name="Normal 2 3 18 4 3 2 2" xfId="3858"/>
    <cellStyle name="Normal 2 3 18 4 3 3" xfId="3859"/>
    <cellStyle name="Normal 2 3 18 4 4" xfId="3860"/>
    <cellStyle name="Normal 2 3 18 4 4 2" xfId="3861"/>
    <cellStyle name="Normal 2 3 18 4 5" xfId="3862"/>
    <cellStyle name="Normal 2 3 18 5" xfId="3863"/>
    <cellStyle name="Normal 2 3 18 5 2" xfId="3864"/>
    <cellStyle name="Normal 2 3 18 5 2 2" xfId="3865"/>
    <cellStyle name="Normal 2 3 18 5 2 2 2" xfId="3866"/>
    <cellStyle name="Normal 2 3 18 5 2 3" xfId="3867"/>
    <cellStyle name="Normal 2 3 18 5 3" xfId="3868"/>
    <cellStyle name="Normal 2 3 18 5 3 2" xfId="3869"/>
    <cellStyle name="Normal 2 3 18 5 4" xfId="3870"/>
    <cellStyle name="Normal 2 3 18 6" xfId="3871"/>
    <cellStyle name="Normal 2 3 18 6 2" xfId="3872"/>
    <cellStyle name="Normal 2 3 18 6 2 2" xfId="3873"/>
    <cellStyle name="Normal 2 3 18 6 3" xfId="3874"/>
    <cellStyle name="Normal 2 3 18 7" xfId="3875"/>
    <cellStyle name="Normal 2 3 18 7 2" xfId="3876"/>
    <cellStyle name="Normal 2 3 18 8" xfId="3877"/>
    <cellStyle name="Normal 2 3 19" xfId="3878"/>
    <cellStyle name="Normal 2 3 19 2" xfId="3879"/>
    <cellStyle name="Normal 2 3 19 2 2" xfId="3880"/>
    <cellStyle name="Normal 2 3 19 2 2 2" xfId="3881"/>
    <cellStyle name="Normal 2 3 19 2 2 2 2" xfId="3882"/>
    <cellStyle name="Normal 2 3 19 2 2 2 2 2" xfId="3883"/>
    <cellStyle name="Normal 2 3 19 2 2 2 3" xfId="3884"/>
    <cellStyle name="Normal 2 3 19 2 2 3" xfId="3885"/>
    <cellStyle name="Normal 2 3 19 2 2 3 2" xfId="3886"/>
    <cellStyle name="Normal 2 3 19 2 2 3 2 2" xfId="3887"/>
    <cellStyle name="Normal 2 3 19 2 2 3 3" xfId="3888"/>
    <cellStyle name="Normal 2 3 19 2 2 4" xfId="3889"/>
    <cellStyle name="Normal 2 3 19 2 2 4 2" xfId="3890"/>
    <cellStyle name="Normal 2 3 19 2 2 5" xfId="3891"/>
    <cellStyle name="Normal 2 3 19 2 3" xfId="3892"/>
    <cellStyle name="Normal 2 3 19 2 3 2" xfId="3893"/>
    <cellStyle name="Normal 2 3 19 2 3 2 2" xfId="3894"/>
    <cellStyle name="Normal 2 3 19 2 3 2 2 2" xfId="3895"/>
    <cellStyle name="Normal 2 3 19 2 3 2 3" xfId="3896"/>
    <cellStyle name="Normal 2 3 19 2 3 3" xfId="3897"/>
    <cellStyle name="Normal 2 3 19 2 3 3 2" xfId="3898"/>
    <cellStyle name="Normal 2 3 19 2 3 4" xfId="3899"/>
    <cellStyle name="Normal 2 3 19 2 4" xfId="3900"/>
    <cellStyle name="Normal 2 3 19 2 4 2" xfId="3901"/>
    <cellStyle name="Normal 2 3 19 2 4 2 2" xfId="3902"/>
    <cellStyle name="Normal 2 3 19 2 4 3" xfId="3903"/>
    <cellStyle name="Normal 2 3 19 2 5" xfId="3904"/>
    <cellStyle name="Normal 2 3 19 2 5 2" xfId="3905"/>
    <cellStyle name="Normal 2 3 19 2 6" xfId="3906"/>
    <cellStyle name="Normal 2 3 19 3" xfId="3907"/>
    <cellStyle name="Normal 2 3 19 4" xfId="3908"/>
    <cellStyle name="Normal 2 3 19 4 2" xfId="3909"/>
    <cellStyle name="Normal 2 3 19 4 2 2" xfId="3910"/>
    <cellStyle name="Normal 2 3 19 4 2 2 2" xfId="3911"/>
    <cellStyle name="Normal 2 3 19 4 2 3" xfId="3912"/>
    <cellStyle name="Normal 2 3 19 4 3" xfId="3913"/>
    <cellStyle name="Normal 2 3 19 4 3 2" xfId="3914"/>
    <cellStyle name="Normal 2 3 19 4 3 2 2" xfId="3915"/>
    <cellStyle name="Normal 2 3 19 4 3 3" xfId="3916"/>
    <cellStyle name="Normal 2 3 19 4 4" xfId="3917"/>
    <cellStyle name="Normal 2 3 19 4 4 2" xfId="3918"/>
    <cellStyle name="Normal 2 3 19 4 5" xfId="3919"/>
    <cellStyle name="Normal 2 3 19 5" xfId="3920"/>
    <cellStyle name="Normal 2 3 19 5 2" xfId="3921"/>
    <cellStyle name="Normal 2 3 19 5 2 2" xfId="3922"/>
    <cellStyle name="Normal 2 3 19 5 2 2 2" xfId="3923"/>
    <cellStyle name="Normal 2 3 19 5 2 3" xfId="3924"/>
    <cellStyle name="Normal 2 3 19 5 3" xfId="3925"/>
    <cellStyle name="Normal 2 3 19 5 3 2" xfId="3926"/>
    <cellStyle name="Normal 2 3 19 5 4" xfId="3927"/>
    <cellStyle name="Normal 2 3 19 6" xfId="3928"/>
    <cellStyle name="Normal 2 3 19 6 2" xfId="3929"/>
    <cellStyle name="Normal 2 3 19 6 2 2" xfId="3930"/>
    <cellStyle name="Normal 2 3 19 6 3" xfId="3931"/>
    <cellStyle name="Normal 2 3 19 7" xfId="3932"/>
    <cellStyle name="Normal 2 3 19 7 2" xfId="3933"/>
    <cellStyle name="Normal 2 3 19 8" xfId="3934"/>
    <cellStyle name="Normal 2 3 2" xfId="3935"/>
    <cellStyle name="Normal 2 3 2 2" xfId="3936"/>
    <cellStyle name="Normal 2 3 2 2 2" xfId="3937"/>
    <cellStyle name="Normal 2 3 2 2 2 2" xfId="3938"/>
    <cellStyle name="Normal 2 3 2 2 2 2 2" xfId="3939"/>
    <cellStyle name="Normal 2 3 2 2 2 2 2 2" xfId="3940"/>
    <cellStyle name="Normal 2 3 2 2 2 2 3" xfId="3941"/>
    <cellStyle name="Normal 2 3 2 2 2 3" xfId="3942"/>
    <cellStyle name="Normal 2 3 2 2 2 3 2" xfId="3943"/>
    <cellStyle name="Normal 2 3 2 2 2 3 2 2" xfId="3944"/>
    <cellStyle name="Normal 2 3 2 2 2 3 3" xfId="3945"/>
    <cellStyle name="Normal 2 3 2 2 2 4" xfId="3946"/>
    <cellStyle name="Normal 2 3 2 2 2 4 2" xfId="3947"/>
    <cellStyle name="Normal 2 3 2 2 2 5" xfId="3948"/>
    <cellStyle name="Normal 2 3 2 2 3" xfId="3949"/>
    <cellStyle name="Normal 2 3 2 2 3 2" xfId="3950"/>
    <cellStyle name="Normal 2 3 2 2 3 2 2" xfId="3951"/>
    <cellStyle name="Normal 2 3 2 2 3 2 2 2" xfId="3952"/>
    <cellStyle name="Normal 2 3 2 2 3 2 3" xfId="3953"/>
    <cellStyle name="Normal 2 3 2 2 3 3" xfId="3954"/>
    <cellStyle name="Normal 2 3 2 2 3 3 2" xfId="3955"/>
    <cellStyle name="Normal 2 3 2 2 3 4" xfId="3956"/>
    <cellStyle name="Normal 2 3 2 2 4" xfId="3957"/>
    <cellStyle name="Normal 2 3 2 2 4 2" xfId="3958"/>
    <cellStyle name="Normal 2 3 2 2 4 2 2" xfId="3959"/>
    <cellStyle name="Normal 2 3 2 2 4 3" xfId="3960"/>
    <cellStyle name="Normal 2 3 2 2 5" xfId="3961"/>
    <cellStyle name="Normal 2 3 2 2 5 2" xfId="3962"/>
    <cellStyle name="Normal 2 3 2 2 6" xfId="3963"/>
    <cellStyle name="Normal 2 3 2 3" xfId="3964"/>
    <cellStyle name="Normal 2 3 2 4" xfId="3965"/>
    <cellStyle name="Normal 2 3 2 4 2" xfId="3966"/>
    <cellStyle name="Normal 2 3 2 4 2 2" xfId="3967"/>
    <cellStyle name="Normal 2 3 2 4 2 2 2" xfId="3968"/>
    <cellStyle name="Normal 2 3 2 4 2 3" xfId="3969"/>
    <cellStyle name="Normal 2 3 2 4 3" xfId="3970"/>
    <cellStyle name="Normal 2 3 2 4 3 2" xfId="3971"/>
    <cellStyle name="Normal 2 3 2 4 3 2 2" xfId="3972"/>
    <cellStyle name="Normal 2 3 2 4 3 3" xfId="3973"/>
    <cellStyle name="Normal 2 3 2 4 4" xfId="3974"/>
    <cellStyle name="Normal 2 3 2 4 4 2" xfId="3975"/>
    <cellStyle name="Normal 2 3 2 4 5" xfId="3976"/>
    <cellStyle name="Normal 2 3 2 5" xfId="3977"/>
    <cellStyle name="Normal 2 3 2 5 2" xfId="3978"/>
    <cellStyle name="Normal 2 3 2 5 2 2" xfId="3979"/>
    <cellStyle name="Normal 2 3 2 5 2 2 2" xfId="3980"/>
    <cellStyle name="Normal 2 3 2 5 2 3" xfId="3981"/>
    <cellStyle name="Normal 2 3 2 5 3" xfId="3982"/>
    <cellStyle name="Normal 2 3 2 5 3 2" xfId="3983"/>
    <cellStyle name="Normal 2 3 2 5 4" xfId="3984"/>
    <cellStyle name="Normal 2 3 2 6" xfId="3985"/>
    <cellStyle name="Normal 2 3 2 6 2" xfId="3986"/>
    <cellStyle name="Normal 2 3 2 6 2 2" xfId="3987"/>
    <cellStyle name="Normal 2 3 2 6 3" xfId="3988"/>
    <cellStyle name="Normal 2 3 2 7" xfId="3989"/>
    <cellStyle name="Normal 2 3 2 7 2" xfId="3990"/>
    <cellStyle name="Normal 2 3 2 8" xfId="3991"/>
    <cellStyle name="Normal 2 3 20" xfId="3992"/>
    <cellStyle name="Normal 2 3 20 2" xfId="3993"/>
    <cellStyle name="Normal 2 3 20 2 2" xfId="3994"/>
    <cellStyle name="Normal 2 3 20 2 2 2" xfId="3995"/>
    <cellStyle name="Normal 2 3 20 2 2 2 2" xfId="3996"/>
    <cellStyle name="Normal 2 3 20 2 2 2 2 2" xfId="3997"/>
    <cellStyle name="Normal 2 3 20 2 2 2 3" xfId="3998"/>
    <cellStyle name="Normal 2 3 20 2 2 3" xfId="3999"/>
    <cellStyle name="Normal 2 3 20 2 2 3 2" xfId="4000"/>
    <cellStyle name="Normal 2 3 20 2 2 3 2 2" xfId="4001"/>
    <cellStyle name="Normal 2 3 20 2 2 3 3" xfId="4002"/>
    <cellStyle name="Normal 2 3 20 2 2 4" xfId="4003"/>
    <cellStyle name="Normal 2 3 20 2 2 4 2" xfId="4004"/>
    <cellStyle name="Normal 2 3 20 2 2 5" xfId="4005"/>
    <cellStyle name="Normal 2 3 20 2 3" xfId="4006"/>
    <cellStyle name="Normal 2 3 20 2 3 2" xfId="4007"/>
    <cellStyle name="Normal 2 3 20 2 3 2 2" xfId="4008"/>
    <cellStyle name="Normal 2 3 20 2 3 2 2 2" xfId="4009"/>
    <cellStyle name="Normal 2 3 20 2 3 2 3" xfId="4010"/>
    <cellStyle name="Normal 2 3 20 2 3 3" xfId="4011"/>
    <cellStyle name="Normal 2 3 20 2 3 3 2" xfId="4012"/>
    <cellStyle name="Normal 2 3 20 2 3 4" xfId="4013"/>
    <cellStyle name="Normal 2 3 20 2 4" xfId="4014"/>
    <cellStyle name="Normal 2 3 20 2 4 2" xfId="4015"/>
    <cellStyle name="Normal 2 3 20 2 4 2 2" xfId="4016"/>
    <cellStyle name="Normal 2 3 20 2 4 3" xfId="4017"/>
    <cellStyle name="Normal 2 3 20 2 5" xfId="4018"/>
    <cellStyle name="Normal 2 3 20 2 5 2" xfId="4019"/>
    <cellStyle name="Normal 2 3 20 2 6" xfId="4020"/>
    <cellStyle name="Normal 2 3 20 3" xfId="4021"/>
    <cellStyle name="Normal 2 3 20 4" xfId="4022"/>
    <cellStyle name="Normal 2 3 20 4 2" xfId="4023"/>
    <cellStyle name="Normal 2 3 20 4 2 2" xfId="4024"/>
    <cellStyle name="Normal 2 3 20 4 2 2 2" xfId="4025"/>
    <cellStyle name="Normal 2 3 20 4 2 3" xfId="4026"/>
    <cellStyle name="Normal 2 3 20 4 3" xfId="4027"/>
    <cellStyle name="Normal 2 3 20 4 3 2" xfId="4028"/>
    <cellStyle name="Normal 2 3 20 4 3 2 2" xfId="4029"/>
    <cellStyle name="Normal 2 3 20 4 3 3" xfId="4030"/>
    <cellStyle name="Normal 2 3 20 4 4" xfId="4031"/>
    <cellStyle name="Normal 2 3 20 4 4 2" xfId="4032"/>
    <cellStyle name="Normal 2 3 20 4 5" xfId="4033"/>
    <cellStyle name="Normal 2 3 20 5" xfId="4034"/>
    <cellStyle name="Normal 2 3 20 5 2" xfId="4035"/>
    <cellStyle name="Normal 2 3 20 5 2 2" xfId="4036"/>
    <cellStyle name="Normal 2 3 20 5 2 2 2" xfId="4037"/>
    <cellStyle name="Normal 2 3 20 5 2 3" xfId="4038"/>
    <cellStyle name="Normal 2 3 20 5 3" xfId="4039"/>
    <cellStyle name="Normal 2 3 20 5 3 2" xfId="4040"/>
    <cellStyle name="Normal 2 3 20 5 4" xfId="4041"/>
    <cellStyle name="Normal 2 3 20 6" xfId="4042"/>
    <cellStyle name="Normal 2 3 20 6 2" xfId="4043"/>
    <cellStyle name="Normal 2 3 20 6 2 2" xfId="4044"/>
    <cellStyle name="Normal 2 3 20 6 3" xfId="4045"/>
    <cellStyle name="Normal 2 3 20 7" xfId="4046"/>
    <cellStyle name="Normal 2 3 20 7 2" xfId="4047"/>
    <cellStyle name="Normal 2 3 20 8" xfId="4048"/>
    <cellStyle name="Normal 2 3 21" xfId="4049"/>
    <cellStyle name="Normal 2 3 21 2" xfId="4050"/>
    <cellStyle name="Normal 2 3 21 2 2" xfId="4051"/>
    <cellStyle name="Normal 2 3 21 2 2 2" xfId="4052"/>
    <cellStyle name="Normal 2 3 21 2 2 2 2" xfId="4053"/>
    <cellStyle name="Normal 2 3 21 2 2 2 2 2" xfId="4054"/>
    <cellStyle name="Normal 2 3 21 2 2 2 3" xfId="4055"/>
    <cellStyle name="Normal 2 3 21 2 2 3" xfId="4056"/>
    <cellStyle name="Normal 2 3 21 2 2 3 2" xfId="4057"/>
    <cellStyle name="Normal 2 3 21 2 2 3 2 2" xfId="4058"/>
    <cellStyle name="Normal 2 3 21 2 2 3 3" xfId="4059"/>
    <cellStyle name="Normal 2 3 21 2 2 4" xfId="4060"/>
    <cellStyle name="Normal 2 3 21 2 2 4 2" xfId="4061"/>
    <cellStyle name="Normal 2 3 21 2 2 5" xfId="4062"/>
    <cellStyle name="Normal 2 3 21 2 3" xfId="4063"/>
    <cellStyle name="Normal 2 3 21 2 3 2" xfId="4064"/>
    <cellStyle name="Normal 2 3 21 2 3 2 2" xfId="4065"/>
    <cellStyle name="Normal 2 3 21 2 3 2 2 2" xfId="4066"/>
    <cellStyle name="Normal 2 3 21 2 3 2 3" xfId="4067"/>
    <cellStyle name="Normal 2 3 21 2 3 3" xfId="4068"/>
    <cellStyle name="Normal 2 3 21 2 3 3 2" xfId="4069"/>
    <cellStyle name="Normal 2 3 21 2 3 4" xfId="4070"/>
    <cellStyle name="Normal 2 3 21 2 4" xfId="4071"/>
    <cellStyle name="Normal 2 3 21 2 4 2" xfId="4072"/>
    <cellStyle name="Normal 2 3 21 2 4 2 2" xfId="4073"/>
    <cellStyle name="Normal 2 3 21 2 4 3" xfId="4074"/>
    <cellStyle name="Normal 2 3 21 2 5" xfId="4075"/>
    <cellStyle name="Normal 2 3 21 2 5 2" xfId="4076"/>
    <cellStyle name="Normal 2 3 21 2 6" xfId="4077"/>
    <cellStyle name="Normal 2 3 21 3" xfId="4078"/>
    <cellStyle name="Normal 2 3 21 4" xfId="4079"/>
    <cellStyle name="Normal 2 3 21 4 2" xfId="4080"/>
    <cellStyle name="Normal 2 3 21 4 2 2" xfId="4081"/>
    <cellStyle name="Normal 2 3 21 4 2 2 2" xfId="4082"/>
    <cellStyle name="Normal 2 3 21 4 2 3" xfId="4083"/>
    <cellStyle name="Normal 2 3 21 4 3" xfId="4084"/>
    <cellStyle name="Normal 2 3 21 4 3 2" xfId="4085"/>
    <cellStyle name="Normal 2 3 21 4 3 2 2" xfId="4086"/>
    <cellStyle name="Normal 2 3 21 4 3 3" xfId="4087"/>
    <cellStyle name="Normal 2 3 21 4 4" xfId="4088"/>
    <cellStyle name="Normal 2 3 21 4 4 2" xfId="4089"/>
    <cellStyle name="Normal 2 3 21 4 5" xfId="4090"/>
    <cellStyle name="Normal 2 3 21 5" xfId="4091"/>
    <cellStyle name="Normal 2 3 21 5 2" xfId="4092"/>
    <cellStyle name="Normal 2 3 21 5 2 2" xfId="4093"/>
    <cellStyle name="Normal 2 3 21 5 2 2 2" xfId="4094"/>
    <cellStyle name="Normal 2 3 21 5 2 3" xfId="4095"/>
    <cellStyle name="Normal 2 3 21 5 3" xfId="4096"/>
    <cellStyle name="Normal 2 3 21 5 3 2" xfId="4097"/>
    <cellStyle name="Normal 2 3 21 5 4" xfId="4098"/>
    <cellStyle name="Normal 2 3 21 6" xfId="4099"/>
    <cellStyle name="Normal 2 3 21 6 2" xfId="4100"/>
    <cellStyle name="Normal 2 3 21 6 2 2" xfId="4101"/>
    <cellStyle name="Normal 2 3 21 6 3" xfId="4102"/>
    <cellStyle name="Normal 2 3 21 7" xfId="4103"/>
    <cellStyle name="Normal 2 3 21 7 2" xfId="4104"/>
    <cellStyle name="Normal 2 3 21 8" xfId="4105"/>
    <cellStyle name="Normal 2 3 22" xfId="4106"/>
    <cellStyle name="Normal 2 3 22 2" xfId="4107"/>
    <cellStyle name="Normal 2 3 22 2 2" xfId="4108"/>
    <cellStyle name="Normal 2 3 22 2 2 2" xfId="4109"/>
    <cellStyle name="Normal 2 3 22 2 2 2 2" xfId="4110"/>
    <cellStyle name="Normal 2 3 22 2 2 2 2 2" xfId="4111"/>
    <cellStyle name="Normal 2 3 22 2 2 2 3" xfId="4112"/>
    <cellStyle name="Normal 2 3 22 2 2 3" xfId="4113"/>
    <cellStyle name="Normal 2 3 22 2 2 3 2" xfId="4114"/>
    <cellStyle name="Normal 2 3 22 2 2 4" xfId="4115"/>
    <cellStyle name="Normal 2 3 22 2 3" xfId="4116"/>
    <cellStyle name="Normal 2 3 22 2 4" xfId="4117"/>
    <cellStyle name="Normal 2 3 22 3" xfId="4118"/>
    <cellStyle name="Normal 2 3 22 3 2" xfId="4119"/>
    <cellStyle name="Normal 2 3 22 3 3" xfId="4120"/>
    <cellStyle name="Normal 2 3 22 3 3 2" xfId="4121"/>
    <cellStyle name="Normal 2 3 22 3 3 2 2" xfId="4122"/>
    <cellStyle name="Normal 2 3 22 3 3 2 2 2" xfId="4123"/>
    <cellStyle name="Normal 2 3 22 3 3 2 3" xfId="4124"/>
    <cellStyle name="Normal 2 3 22 3 3 3" xfId="4125"/>
    <cellStyle name="Normal 2 3 22 3 3 3 2" xfId="4126"/>
    <cellStyle name="Normal 2 3 22 3 3 4" xfId="4127"/>
    <cellStyle name="Normal 2 3 22 3 4" xfId="4128"/>
    <cellStyle name="Normal 2 3 22 3 4 2" xfId="4129"/>
    <cellStyle name="Normal 2 3 22 3 4 2 2" xfId="4130"/>
    <cellStyle name="Normal 2 3 22 3 4 3" xfId="4131"/>
    <cellStyle name="Normal 2 3 22 3 5" xfId="4132"/>
    <cellStyle name="Normal 2 3 22 3 5 2" xfId="4133"/>
    <cellStyle name="Normal 2 3 22 4" xfId="4134"/>
    <cellStyle name="Normal 2 3 22 4 2" xfId="4135"/>
    <cellStyle name="Normal 2 3 22 4 2 2" xfId="4136"/>
    <cellStyle name="Normal 2 3 22 4 2 2 2" xfId="4137"/>
    <cellStyle name="Normal 2 3 22 4 2 3" xfId="4138"/>
    <cellStyle name="Normal 2 3 22 4 3" xfId="4139"/>
    <cellStyle name="Normal 2 3 22 4 3 2" xfId="4140"/>
    <cellStyle name="Normal 2 3 22 4 4" xfId="4141"/>
    <cellStyle name="Normal 2 3 22 5" xfId="4142"/>
    <cellStyle name="Normal 2 3 22 5 2" xfId="4143"/>
    <cellStyle name="Normal 2 3 22 5 2 2" xfId="4144"/>
    <cellStyle name="Normal 2 3 22 5 3" xfId="4145"/>
    <cellStyle name="Normal 2 3 22 6" xfId="4146"/>
    <cellStyle name="Normal 2 3 22 6 2" xfId="4147"/>
    <cellStyle name="Normal 2 3 22 7" xfId="4148"/>
    <cellStyle name="Normal 2 3 23" xfId="4149"/>
    <cellStyle name="Normal 2 3 23 2" xfId="4150"/>
    <cellStyle name="Normal 2 3 23 2 2" xfId="4151"/>
    <cellStyle name="Normal 2 3 23 2 2 2" xfId="4152"/>
    <cellStyle name="Normal 2 3 23 2 2 2 2" xfId="4153"/>
    <cellStyle name="Normal 2 3 23 2 2 2 2 2" xfId="4154"/>
    <cellStyle name="Normal 2 3 23 2 2 2 3" xfId="4155"/>
    <cellStyle name="Normal 2 3 23 2 2 3" xfId="4156"/>
    <cellStyle name="Normal 2 3 23 2 2 3 2" xfId="4157"/>
    <cellStyle name="Normal 2 3 23 2 2 4" xfId="4158"/>
    <cellStyle name="Normal 2 3 23 2 3" xfId="4159"/>
    <cellStyle name="Normal 2 3 23 2 4" xfId="4160"/>
    <cellStyle name="Normal 2 3 23 3" xfId="4161"/>
    <cellStyle name="Normal 2 3 23 3 2" xfId="4162"/>
    <cellStyle name="Normal 2 3 23 3 3" xfId="4163"/>
    <cellStyle name="Normal 2 3 23 3 3 2" xfId="4164"/>
    <cellStyle name="Normal 2 3 23 3 3 2 2" xfId="4165"/>
    <cellStyle name="Normal 2 3 23 3 3 2 2 2" xfId="4166"/>
    <cellStyle name="Normal 2 3 23 3 3 2 3" xfId="4167"/>
    <cellStyle name="Normal 2 3 23 3 3 3" xfId="4168"/>
    <cellStyle name="Normal 2 3 23 3 3 3 2" xfId="4169"/>
    <cellStyle name="Normal 2 3 23 3 3 4" xfId="4170"/>
    <cellStyle name="Normal 2 3 23 3 4" xfId="4171"/>
    <cellStyle name="Normal 2 3 23 3 4 2" xfId="4172"/>
    <cellStyle name="Normal 2 3 23 3 4 2 2" xfId="4173"/>
    <cellStyle name="Normal 2 3 23 3 4 3" xfId="4174"/>
    <cellStyle name="Normal 2 3 23 3 5" xfId="4175"/>
    <cellStyle name="Normal 2 3 23 3 5 2" xfId="4176"/>
    <cellStyle name="Normal 2 3 23 4" xfId="4177"/>
    <cellStyle name="Normal 2 3 23 4 2" xfId="4178"/>
    <cellStyle name="Normal 2 3 23 4 2 2" xfId="4179"/>
    <cellStyle name="Normal 2 3 23 4 2 2 2" xfId="4180"/>
    <cellStyle name="Normal 2 3 23 4 2 3" xfId="4181"/>
    <cellStyle name="Normal 2 3 23 4 3" xfId="4182"/>
    <cellStyle name="Normal 2 3 23 4 3 2" xfId="4183"/>
    <cellStyle name="Normal 2 3 23 4 4" xfId="4184"/>
    <cellStyle name="Normal 2 3 23 5" xfId="4185"/>
    <cellStyle name="Normal 2 3 23 5 2" xfId="4186"/>
    <cellStyle name="Normal 2 3 23 5 2 2" xfId="4187"/>
    <cellStyle name="Normal 2 3 23 5 3" xfId="4188"/>
    <cellStyle name="Normal 2 3 23 6" xfId="4189"/>
    <cellStyle name="Normal 2 3 23 6 2" xfId="4190"/>
    <cellStyle name="Normal 2 3 23 7" xfId="4191"/>
    <cellStyle name="Normal 2 3 24" xfId="4192"/>
    <cellStyle name="Normal 2 3 24 2" xfId="4193"/>
    <cellStyle name="Normal 2 3 24 2 2" xfId="4194"/>
    <cellStyle name="Normal 2 3 24 2 2 2" xfId="4195"/>
    <cellStyle name="Normal 2 3 24 2 2 2 2" xfId="4196"/>
    <cellStyle name="Normal 2 3 24 2 2 2 2 2" xfId="4197"/>
    <cellStyle name="Normal 2 3 24 2 2 2 3" xfId="4198"/>
    <cellStyle name="Normal 2 3 24 2 2 3" xfId="4199"/>
    <cellStyle name="Normal 2 3 24 2 2 3 2" xfId="4200"/>
    <cellStyle name="Normal 2 3 24 2 2 4" xfId="4201"/>
    <cellStyle name="Normal 2 3 24 2 3" xfId="4202"/>
    <cellStyle name="Normal 2 3 24 2 4" xfId="4203"/>
    <cellStyle name="Normal 2 3 24 3" xfId="4204"/>
    <cellStyle name="Normal 2 3 24 3 2" xfId="4205"/>
    <cellStyle name="Normal 2 3 24 3 3" xfId="4206"/>
    <cellStyle name="Normal 2 3 24 3 3 2" xfId="4207"/>
    <cellStyle name="Normal 2 3 24 3 3 2 2" xfId="4208"/>
    <cellStyle name="Normal 2 3 24 3 3 2 2 2" xfId="4209"/>
    <cellStyle name="Normal 2 3 24 3 3 2 3" xfId="4210"/>
    <cellStyle name="Normal 2 3 24 3 3 3" xfId="4211"/>
    <cellStyle name="Normal 2 3 24 3 3 3 2" xfId="4212"/>
    <cellStyle name="Normal 2 3 24 3 3 4" xfId="4213"/>
    <cellStyle name="Normal 2 3 24 3 4" xfId="4214"/>
    <cellStyle name="Normal 2 3 24 3 4 2" xfId="4215"/>
    <cellStyle name="Normal 2 3 24 3 4 2 2" xfId="4216"/>
    <cellStyle name="Normal 2 3 24 3 4 3" xfId="4217"/>
    <cellStyle name="Normal 2 3 24 3 5" xfId="4218"/>
    <cellStyle name="Normal 2 3 24 3 5 2" xfId="4219"/>
    <cellStyle name="Normal 2 3 24 4" xfId="4220"/>
    <cellStyle name="Normal 2 3 24 4 2" xfId="4221"/>
    <cellStyle name="Normal 2 3 24 4 2 2" xfId="4222"/>
    <cellStyle name="Normal 2 3 24 4 2 2 2" xfId="4223"/>
    <cellStyle name="Normal 2 3 24 4 2 3" xfId="4224"/>
    <cellStyle name="Normal 2 3 24 4 3" xfId="4225"/>
    <cellStyle name="Normal 2 3 24 4 3 2" xfId="4226"/>
    <cellStyle name="Normal 2 3 24 4 4" xfId="4227"/>
    <cellStyle name="Normal 2 3 24 5" xfId="4228"/>
    <cellStyle name="Normal 2 3 24 5 2" xfId="4229"/>
    <cellStyle name="Normal 2 3 24 5 2 2" xfId="4230"/>
    <cellStyle name="Normal 2 3 24 5 3" xfId="4231"/>
    <cellStyle name="Normal 2 3 24 6" xfId="4232"/>
    <cellStyle name="Normal 2 3 24 6 2" xfId="4233"/>
    <cellStyle name="Normal 2 3 24 7" xfId="4234"/>
    <cellStyle name="Normal 2 3 25" xfId="4235"/>
    <cellStyle name="Normal 2 3 25 2" xfId="4236"/>
    <cellStyle name="Normal 2 3 25 3" xfId="4237"/>
    <cellStyle name="Normal 2 3 25 3 2" xfId="4238"/>
    <cellStyle name="Normal 2 3 25 3 2 2" xfId="4239"/>
    <cellStyle name="Normal 2 3 25 3 2 2 2" xfId="4240"/>
    <cellStyle name="Normal 2 3 25 3 2 3" xfId="4241"/>
    <cellStyle name="Normal 2 3 25 3 3" xfId="4242"/>
    <cellStyle name="Normal 2 3 25 3 3 2" xfId="4243"/>
    <cellStyle name="Normal 2 3 25 3 3 2 2" xfId="4244"/>
    <cellStyle name="Normal 2 3 25 3 3 3" xfId="4245"/>
    <cellStyle name="Normal 2 3 25 3 4" xfId="4246"/>
    <cellStyle name="Normal 2 3 25 3 4 2" xfId="4247"/>
    <cellStyle name="Normal 2 3 25 3 5" xfId="4248"/>
    <cellStyle name="Normal 2 3 25 4" xfId="4249"/>
    <cellStyle name="Normal 2 3 25 4 2" xfId="4250"/>
    <cellStyle name="Normal 2 3 25 4 2 2" xfId="4251"/>
    <cellStyle name="Normal 2 3 25 4 2 2 2" xfId="4252"/>
    <cellStyle name="Normal 2 3 25 4 2 3" xfId="4253"/>
    <cellStyle name="Normal 2 3 25 4 3" xfId="4254"/>
    <cellStyle name="Normal 2 3 25 4 3 2" xfId="4255"/>
    <cellStyle name="Normal 2 3 25 4 4" xfId="4256"/>
    <cellStyle name="Normal 2 3 25 5" xfId="4257"/>
    <cellStyle name="Normal 2 3 25 5 2" xfId="4258"/>
    <cellStyle name="Normal 2 3 25 5 2 2" xfId="4259"/>
    <cellStyle name="Normal 2 3 25 5 3" xfId="4260"/>
    <cellStyle name="Normal 2 3 25 6" xfId="4261"/>
    <cellStyle name="Normal 2 3 25 6 2" xfId="4262"/>
    <cellStyle name="Normal 2 3 25 7" xfId="4263"/>
    <cellStyle name="Normal 2 3 26" xfId="4264"/>
    <cellStyle name="Normal 2 3 26 2" xfId="4265"/>
    <cellStyle name="Normal 2 3 26 2 2" xfId="4266"/>
    <cellStyle name="Normal 2 3 26 2 2 2" xfId="4267"/>
    <cellStyle name="Normal 2 3 26 2 2 2 2" xfId="4268"/>
    <cellStyle name="Normal 2 3 26 2 2 3" xfId="4269"/>
    <cellStyle name="Normal 2 3 26 2 3" xfId="4270"/>
    <cellStyle name="Normal 2 3 26 2 3 2" xfId="4271"/>
    <cellStyle name="Normal 2 3 26 2 3 2 2" xfId="4272"/>
    <cellStyle name="Normal 2 3 26 2 3 3" xfId="4273"/>
    <cellStyle name="Normal 2 3 26 2 4" xfId="4274"/>
    <cellStyle name="Normal 2 3 26 2 4 2" xfId="4275"/>
    <cellStyle name="Normal 2 3 26 2 5" xfId="4276"/>
    <cellStyle name="Normal 2 3 26 3" xfId="4277"/>
    <cellStyle name="Normal 2 3 26 3 2" xfId="4278"/>
    <cellStyle name="Normal 2 3 26 3 2 2" xfId="4279"/>
    <cellStyle name="Normal 2 3 26 3 2 2 2" xfId="4280"/>
    <cellStyle name="Normal 2 3 26 3 2 3" xfId="4281"/>
    <cellStyle name="Normal 2 3 26 3 3" xfId="4282"/>
    <cellStyle name="Normal 2 3 26 3 3 2" xfId="4283"/>
    <cellStyle name="Normal 2 3 26 3 4" xfId="4284"/>
    <cellStyle name="Normal 2 3 26 4" xfId="4285"/>
    <cellStyle name="Normal 2 3 26 4 2" xfId="4286"/>
    <cellStyle name="Normal 2 3 26 4 2 2" xfId="4287"/>
    <cellStyle name="Normal 2 3 26 4 3" xfId="4288"/>
    <cellStyle name="Normal 2 3 26 5" xfId="4289"/>
    <cellStyle name="Normal 2 3 26 5 2" xfId="4290"/>
    <cellStyle name="Normal 2 3 26 6" xfId="4291"/>
    <cellStyle name="Normal 2 3 27" xfId="4292"/>
    <cellStyle name="Normal 2 3 28" xfId="4293"/>
    <cellStyle name="Normal 2 3 28 2" xfId="4294"/>
    <cellStyle name="Normal 2 3 28 2 2" xfId="4295"/>
    <cellStyle name="Normal 2 3 28 2 2 2" xfId="4296"/>
    <cellStyle name="Normal 2 3 28 2 3" xfId="4297"/>
    <cellStyle name="Normal 2 3 28 3" xfId="4298"/>
    <cellStyle name="Normal 2 3 28 3 2" xfId="4299"/>
    <cellStyle name="Normal 2 3 28 3 2 2" xfId="4300"/>
    <cellStyle name="Normal 2 3 28 3 3" xfId="4301"/>
    <cellStyle name="Normal 2 3 28 4" xfId="4302"/>
    <cellStyle name="Normal 2 3 28 4 2" xfId="4303"/>
    <cellStyle name="Normal 2 3 28 5" xfId="4304"/>
    <cellStyle name="Normal 2 3 29" xfId="4305"/>
    <cellStyle name="Normal 2 3 29 2" xfId="4306"/>
    <cellStyle name="Normal 2 3 29 2 2" xfId="4307"/>
    <cellStyle name="Normal 2 3 29 2 2 2" xfId="4308"/>
    <cellStyle name="Normal 2 3 29 2 3" xfId="4309"/>
    <cellStyle name="Normal 2 3 29 3" xfId="4310"/>
    <cellStyle name="Normal 2 3 29 3 2" xfId="4311"/>
    <cellStyle name="Normal 2 3 29 4" xfId="4312"/>
    <cellStyle name="Normal 2 3 3" xfId="4313"/>
    <cellStyle name="Normal 2 3 3 2" xfId="4314"/>
    <cellStyle name="Normal 2 3 3 2 2" xfId="4315"/>
    <cellStyle name="Normal 2 3 3 2 2 2" xfId="4316"/>
    <cellStyle name="Normal 2 3 3 2 2 2 2" xfId="4317"/>
    <cellStyle name="Normal 2 3 3 2 2 2 2 2" xfId="4318"/>
    <cellStyle name="Normal 2 3 3 2 2 2 3" xfId="4319"/>
    <cellStyle name="Normal 2 3 3 2 2 3" xfId="4320"/>
    <cellStyle name="Normal 2 3 3 2 2 3 2" xfId="4321"/>
    <cellStyle name="Normal 2 3 3 2 2 3 2 2" xfId="4322"/>
    <cellStyle name="Normal 2 3 3 2 2 3 3" xfId="4323"/>
    <cellStyle name="Normal 2 3 3 2 2 4" xfId="4324"/>
    <cellStyle name="Normal 2 3 3 2 2 4 2" xfId="4325"/>
    <cellStyle name="Normal 2 3 3 2 2 5" xfId="4326"/>
    <cellStyle name="Normal 2 3 3 2 3" xfId="4327"/>
    <cellStyle name="Normal 2 3 3 2 3 2" xfId="4328"/>
    <cellStyle name="Normal 2 3 3 2 3 2 2" xfId="4329"/>
    <cellStyle name="Normal 2 3 3 2 3 2 2 2" xfId="4330"/>
    <cellStyle name="Normal 2 3 3 2 3 2 3" xfId="4331"/>
    <cellStyle name="Normal 2 3 3 2 3 3" xfId="4332"/>
    <cellStyle name="Normal 2 3 3 2 3 3 2" xfId="4333"/>
    <cellStyle name="Normal 2 3 3 2 3 4" xfId="4334"/>
    <cellStyle name="Normal 2 3 3 2 4" xfId="4335"/>
    <cellStyle name="Normal 2 3 3 2 4 2" xfId="4336"/>
    <cellStyle name="Normal 2 3 3 2 4 2 2" xfId="4337"/>
    <cellStyle name="Normal 2 3 3 2 4 3" xfId="4338"/>
    <cellStyle name="Normal 2 3 3 2 5" xfId="4339"/>
    <cellStyle name="Normal 2 3 3 2 5 2" xfId="4340"/>
    <cellStyle name="Normal 2 3 3 2 6" xfId="4341"/>
    <cellStyle name="Normal 2 3 3 3" xfId="4342"/>
    <cellStyle name="Normal 2 3 3 4" xfId="4343"/>
    <cellStyle name="Normal 2 3 3 4 2" xfId="4344"/>
    <cellStyle name="Normal 2 3 3 4 2 2" xfId="4345"/>
    <cellStyle name="Normal 2 3 3 4 2 2 2" xfId="4346"/>
    <cellStyle name="Normal 2 3 3 4 2 3" xfId="4347"/>
    <cellStyle name="Normal 2 3 3 4 3" xfId="4348"/>
    <cellStyle name="Normal 2 3 3 4 3 2" xfId="4349"/>
    <cellStyle name="Normal 2 3 3 4 3 2 2" xfId="4350"/>
    <cellStyle name="Normal 2 3 3 4 3 3" xfId="4351"/>
    <cellStyle name="Normal 2 3 3 4 4" xfId="4352"/>
    <cellStyle name="Normal 2 3 3 4 4 2" xfId="4353"/>
    <cellStyle name="Normal 2 3 3 4 5" xfId="4354"/>
    <cellStyle name="Normal 2 3 3 5" xfId="4355"/>
    <cellStyle name="Normal 2 3 3 5 2" xfId="4356"/>
    <cellStyle name="Normal 2 3 3 5 2 2" xfId="4357"/>
    <cellStyle name="Normal 2 3 3 5 2 2 2" xfId="4358"/>
    <cellStyle name="Normal 2 3 3 5 2 3" xfId="4359"/>
    <cellStyle name="Normal 2 3 3 5 3" xfId="4360"/>
    <cellStyle name="Normal 2 3 3 5 3 2" xfId="4361"/>
    <cellStyle name="Normal 2 3 3 5 4" xfId="4362"/>
    <cellStyle name="Normal 2 3 3 6" xfId="4363"/>
    <cellStyle name="Normal 2 3 3 6 2" xfId="4364"/>
    <cellStyle name="Normal 2 3 3 6 2 2" xfId="4365"/>
    <cellStyle name="Normal 2 3 3 6 3" xfId="4366"/>
    <cellStyle name="Normal 2 3 3 7" xfId="4367"/>
    <cellStyle name="Normal 2 3 3 7 2" xfId="4368"/>
    <cellStyle name="Normal 2 3 3 8" xfId="4369"/>
    <cellStyle name="Normal 2 3 30" xfId="4370"/>
    <cellStyle name="Normal 2 3 30 2" xfId="4371"/>
    <cellStyle name="Normal 2 3 30 2 2" xfId="4372"/>
    <cellStyle name="Normal 2 3 30 3" xfId="4373"/>
    <cellStyle name="Normal 2 3 31" xfId="4374"/>
    <cellStyle name="Normal 2 3 31 2" xfId="4375"/>
    <cellStyle name="Normal 2 3 32" xfId="4376"/>
    <cellStyle name="Normal 2 3 33" xfId="4377"/>
    <cellStyle name="Normal 2 3 4" xfId="4378"/>
    <cellStyle name="Normal 2 3 4 2" xfId="4379"/>
    <cellStyle name="Normal 2 3 4 2 2" xfId="4380"/>
    <cellStyle name="Normal 2 3 4 2 2 2" xfId="4381"/>
    <cellStyle name="Normal 2 3 4 2 2 2 2" xfId="4382"/>
    <cellStyle name="Normal 2 3 4 2 2 2 2 2" xfId="4383"/>
    <cellStyle name="Normal 2 3 4 2 2 2 3" xfId="4384"/>
    <cellStyle name="Normal 2 3 4 2 2 3" xfId="4385"/>
    <cellStyle name="Normal 2 3 4 2 2 3 2" xfId="4386"/>
    <cellStyle name="Normal 2 3 4 2 2 3 2 2" xfId="4387"/>
    <cellStyle name="Normal 2 3 4 2 2 3 3" xfId="4388"/>
    <cellStyle name="Normal 2 3 4 2 2 4" xfId="4389"/>
    <cellStyle name="Normal 2 3 4 2 2 4 2" xfId="4390"/>
    <cellStyle name="Normal 2 3 4 2 2 5" xfId="4391"/>
    <cellStyle name="Normal 2 3 4 2 3" xfId="4392"/>
    <cellStyle name="Normal 2 3 4 2 3 2" xfId="4393"/>
    <cellStyle name="Normal 2 3 4 2 3 2 2" xfId="4394"/>
    <cellStyle name="Normal 2 3 4 2 3 2 2 2" xfId="4395"/>
    <cellStyle name="Normal 2 3 4 2 3 2 3" xfId="4396"/>
    <cellStyle name="Normal 2 3 4 2 3 3" xfId="4397"/>
    <cellStyle name="Normal 2 3 4 2 3 3 2" xfId="4398"/>
    <cellStyle name="Normal 2 3 4 2 3 4" xfId="4399"/>
    <cellStyle name="Normal 2 3 4 2 4" xfId="4400"/>
    <cellStyle name="Normal 2 3 4 2 4 2" xfId="4401"/>
    <cellStyle name="Normal 2 3 4 2 4 2 2" xfId="4402"/>
    <cellStyle name="Normal 2 3 4 2 4 3" xfId="4403"/>
    <cellStyle name="Normal 2 3 4 2 5" xfId="4404"/>
    <cellStyle name="Normal 2 3 4 2 5 2" xfId="4405"/>
    <cellStyle name="Normal 2 3 4 2 6" xfId="4406"/>
    <cellStyle name="Normal 2 3 4 3" xfId="4407"/>
    <cellStyle name="Normal 2 3 4 4" xfId="4408"/>
    <cellStyle name="Normal 2 3 4 4 2" xfId="4409"/>
    <cellStyle name="Normal 2 3 4 4 2 2" xfId="4410"/>
    <cellStyle name="Normal 2 3 4 4 2 2 2" xfId="4411"/>
    <cellStyle name="Normal 2 3 4 4 2 3" xfId="4412"/>
    <cellStyle name="Normal 2 3 4 4 3" xfId="4413"/>
    <cellStyle name="Normal 2 3 4 4 3 2" xfId="4414"/>
    <cellStyle name="Normal 2 3 4 4 3 2 2" xfId="4415"/>
    <cellStyle name="Normal 2 3 4 4 3 3" xfId="4416"/>
    <cellStyle name="Normal 2 3 4 4 4" xfId="4417"/>
    <cellStyle name="Normal 2 3 4 4 4 2" xfId="4418"/>
    <cellStyle name="Normal 2 3 4 4 5" xfId="4419"/>
    <cellStyle name="Normal 2 3 4 5" xfId="4420"/>
    <cellStyle name="Normal 2 3 4 5 2" xfId="4421"/>
    <cellStyle name="Normal 2 3 4 5 2 2" xfId="4422"/>
    <cellStyle name="Normal 2 3 4 5 2 2 2" xfId="4423"/>
    <cellStyle name="Normal 2 3 4 5 2 3" xfId="4424"/>
    <cellStyle name="Normal 2 3 4 5 3" xfId="4425"/>
    <cellStyle name="Normal 2 3 4 5 3 2" xfId="4426"/>
    <cellStyle name="Normal 2 3 4 5 4" xfId="4427"/>
    <cellStyle name="Normal 2 3 4 6" xfId="4428"/>
    <cellStyle name="Normal 2 3 4 6 2" xfId="4429"/>
    <cellStyle name="Normal 2 3 4 6 2 2" xfId="4430"/>
    <cellStyle name="Normal 2 3 4 6 3" xfId="4431"/>
    <cellStyle name="Normal 2 3 4 7" xfId="4432"/>
    <cellStyle name="Normal 2 3 4 7 2" xfId="4433"/>
    <cellStyle name="Normal 2 3 4 8" xfId="4434"/>
    <cellStyle name="Normal 2 3 5" xfId="4435"/>
    <cellStyle name="Normal 2 3 5 2" xfId="4436"/>
    <cellStyle name="Normal 2 3 5 2 2" xfId="4437"/>
    <cellStyle name="Normal 2 3 5 2 2 2" xfId="4438"/>
    <cellStyle name="Normal 2 3 5 2 2 2 2" xfId="4439"/>
    <cellStyle name="Normal 2 3 5 2 2 2 2 2" xfId="4440"/>
    <cellStyle name="Normal 2 3 5 2 2 2 3" xfId="4441"/>
    <cellStyle name="Normal 2 3 5 2 2 3" xfId="4442"/>
    <cellStyle name="Normal 2 3 5 2 2 3 2" xfId="4443"/>
    <cellStyle name="Normal 2 3 5 2 2 3 2 2" xfId="4444"/>
    <cellStyle name="Normal 2 3 5 2 2 3 3" xfId="4445"/>
    <cellStyle name="Normal 2 3 5 2 2 4" xfId="4446"/>
    <cellStyle name="Normal 2 3 5 2 2 4 2" xfId="4447"/>
    <cellStyle name="Normal 2 3 5 2 2 5" xfId="4448"/>
    <cellStyle name="Normal 2 3 5 2 3" xfId="4449"/>
    <cellStyle name="Normal 2 3 5 2 3 2" xfId="4450"/>
    <cellStyle name="Normal 2 3 5 2 3 2 2" xfId="4451"/>
    <cellStyle name="Normal 2 3 5 2 3 2 2 2" xfId="4452"/>
    <cellStyle name="Normal 2 3 5 2 3 2 3" xfId="4453"/>
    <cellStyle name="Normal 2 3 5 2 3 3" xfId="4454"/>
    <cellStyle name="Normal 2 3 5 2 3 3 2" xfId="4455"/>
    <cellStyle name="Normal 2 3 5 2 3 4" xfId="4456"/>
    <cellStyle name="Normal 2 3 5 2 4" xfId="4457"/>
    <cellStyle name="Normal 2 3 5 2 4 2" xfId="4458"/>
    <cellStyle name="Normal 2 3 5 2 4 2 2" xfId="4459"/>
    <cellStyle name="Normal 2 3 5 2 4 3" xfId="4460"/>
    <cellStyle name="Normal 2 3 5 2 5" xfId="4461"/>
    <cellStyle name="Normal 2 3 5 2 5 2" xfId="4462"/>
    <cellStyle name="Normal 2 3 5 2 6" xfId="4463"/>
    <cellStyle name="Normal 2 3 5 3" xfId="4464"/>
    <cellStyle name="Normal 2 3 5 4" xfId="4465"/>
    <cellStyle name="Normal 2 3 5 4 2" xfId="4466"/>
    <cellStyle name="Normal 2 3 5 4 2 2" xfId="4467"/>
    <cellStyle name="Normal 2 3 5 4 2 2 2" xfId="4468"/>
    <cellStyle name="Normal 2 3 5 4 2 3" xfId="4469"/>
    <cellStyle name="Normal 2 3 5 4 3" xfId="4470"/>
    <cellStyle name="Normal 2 3 5 4 3 2" xfId="4471"/>
    <cellStyle name="Normal 2 3 5 4 3 2 2" xfId="4472"/>
    <cellStyle name="Normal 2 3 5 4 3 3" xfId="4473"/>
    <cellStyle name="Normal 2 3 5 4 4" xfId="4474"/>
    <cellStyle name="Normal 2 3 5 4 4 2" xfId="4475"/>
    <cellStyle name="Normal 2 3 5 4 5" xfId="4476"/>
    <cellStyle name="Normal 2 3 5 5" xfId="4477"/>
    <cellStyle name="Normal 2 3 5 5 2" xfId="4478"/>
    <cellStyle name="Normal 2 3 5 5 2 2" xfId="4479"/>
    <cellStyle name="Normal 2 3 5 5 2 2 2" xfId="4480"/>
    <cellStyle name="Normal 2 3 5 5 2 3" xfId="4481"/>
    <cellStyle name="Normal 2 3 5 5 3" xfId="4482"/>
    <cellStyle name="Normal 2 3 5 5 3 2" xfId="4483"/>
    <cellStyle name="Normal 2 3 5 5 4" xfId="4484"/>
    <cellStyle name="Normal 2 3 5 6" xfId="4485"/>
    <cellStyle name="Normal 2 3 5 6 2" xfId="4486"/>
    <cellStyle name="Normal 2 3 5 6 2 2" xfId="4487"/>
    <cellStyle name="Normal 2 3 5 6 3" xfId="4488"/>
    <cellStyle name="Normal 2 3 5 7" xfId="4489"/>
    <cellStyle name="Normal 2 3 5 7 2" xfId="4490"/>
    <cellStyle name="Normal 2 3 5 8" xfId="4491"/>
    <cellStyle name="Normal 2 3 6" xfId="4492"/>
    <cellStyle name="Normal 2 3 6 2" xfId="4493"/>
    <cellStyle name="Normal 2 3 6 2 2" xfId="4494"/>
    <cellStyle name="Normal 2 3 6 2 2 2" xfId="4495"/>
    <cellStyle name="Normal 2 3 6 2 2 2 2" xfId="4496"/>
    <cellStyle name="Normal 2 3 6 2 2 2 2 2" xfId="4497"/>
    <cellStyle name="Normal 2 3 6 2 2 2 3" xfId="4498"/>
    <cellStyle name="Normal 2 3 6 2 2 3" xfId="4499"/>
    <cellStyle name="Normal 2 3 6 2 2 3 2" xfId="4500"/>
    <cellStyle name="Normal 2 3 6 2 2 3 2 2" xfId="4501"/>
    <cellStyle name="Normal 2 3 6 2 2 3 3" xfId="4502"/>
    <cellStyle name="Normal 2 3 6 2 2 4" xfId="4503"/>
    <cellStyle name="Normal 2 3 6 2 2 4 2" xfId="4504"/>
    <cellStyle name="Normal 2 3 6 2 2 5" xfId="4505"/>
    <cellStyle name="Normal 2 3 6 2 3" xfId="4506"/>
    <cellStyle name="Normal 2 3 6 2 3 2" xfId="4507"/>
    <cellStyle name="Normal 2 3 6 2 3 2 2" xfId="4508"/>
    <cellStyle name="Normal 2 3 6 2 3 2 2 2" xfId="4509"/>
    <cellStyle name="Normal 2 3 6 2 3 2 3" xfId="4510"/>
    <cellStyle name="Normal 2 3 6 2 3 3" xfId="4511"/>
    <cellStyle name="Normal 2 3 6 2 3 3 2" xfId="4512"/>
    <cellStyle name="Normal 2 3 6 2 3 4" xfId="4513"/>
    <cellStyle name="Normal 2 3 6 2 4" xfId="4514"/>
    <cellStyle name="Normal 2 3 6 2 4 2" xfId="4515"/>
    <cellStyle name="Normal 2 3 6 2 4 2 2" xfId="4516"/>
    <cellStyle name="Normal 2 3 6 2 4 3" xfId="4517"/>
    <cellStyle name="Normal 2 3 6 2 5" xfId="4518"/>
    <cellStyle name="Normal 2 3 6 2 5 2" xfId="4519"/>
    <cellStyle name="Normal 2 3 6 2 6" xfId="4520"/>
    <cellStyle name="Normal 2 3 6 3" xfId="4521"/>
    <cellStyle name="Normal 2 3 6 4" xfId="4522"/>
    <cellStyle name="Normal 2 3 6 4 2" xfId="4523"/>
    <cellStyle name="Normal 2 3 6 4 2 2" xfId="4524"/>
    <cellStyle name="Normal 2 3 6 4 2 2 2" xfId="4525"/>
    <cellStyle name="Normal 2 3 6 4 2 3" xfId="4526"/>
    <cellStyle name="Normal 2 3 6 4 3" xfId="4527"/>
    <cellStyle name="Normal 2 3 6 4 3 2" xfId="4528"/>
    <cellStyle name="Normal 2 3 6 4 3 2 2" xfId="4529"/>
    <cellStyle name="Normal 2 3 6 4 3 3" xfId="4530"/>
    <cellStyle name="Normal 2 3 6 4 4" xfId="4531"/>
    <cellStyle name="Normal 2 3 6 4 4 2" xfId="4532"/>
    <cellStyle name="Normal 2 3 6 4 5" xfId="4533"/>
    <cellStyle name="Normal 2 3 6 5" xfId="4534"/>
    <cellStyle name="Normal 2 3 6 5 2" xfId="4535"/>
    <cellStyle name="Normal 2 3 6 5 2 2" xfId="4536"/>
    <cellStyle name="Normal 2 3 6 5 2 2 2" xfId="4537"/>
    <cellStyle name="Normal 2 3 6 5 2 3" xfId="4538"/>
    <cellStyle name="Normal 2 3 6 5 3" xfId="4539"/>
    <cellStyle name="Normal 2 3 6 5 3 2" xfId="4540"/>
    <cellStyle name="Normal 2 3 6 5 4" xfId="4541"/>
    <cellStyle name="Normal 2 3 6 6" xfId="4542"/>
    <cellStyle name="Normal 2 3 6 6 2" xfId="4543"/>
    <cellStyle name="Normal 2 3 6 6 2 2" xfId="4544"/>
    <cellStyle name="Normal 2 3 6 6 3" xfId="4545"/>
    <cellStyle name="Normal 2 3 6 7" xfId="4546"/>
    <cellStyle name="Normal 2 3 6 7 2" xfId="4547"/>
    <cellStyle name="Normal 2 3 6 8" xfId="4548"/>
    <cellStyle name="Normal 2 3 7" xfId="4549"/>
    <cellStyle name="Normal 2 3 7 2" xfId="4550"/>
    <cellStyle name="Normal 2 3 7 2 2" xfId="4551"/>
    <cellStyle name="Normal 2 3 7 2 2 2" xfId="4552"/>
    <cellStyle name="Normal 2 3 7 2 2 2 2" xfId="4553"/>
    <cellStyle name="Normal 2 3 7 2 2 2 2 2" xfId="4554"/>
    <cellStyle name="Normal 2 3 7 2 2 2 3" xfId="4555"/>
    <cellStyle name="Normal 2 3 7 2 2 3" xfId="4556"/>
    <cellStyle name="Normal 2 3 7 2 2 3 2" xfId="4557"/>
    <cellStyle name="Normal 2 3 7 2 2 3 2 2" xfId="4558"/>
    <cellStyle name="Normal 2 3 7 2 2 3 3" xfId="4559"/>
    <cellStyle name="Normal 2 3 7 2 2 4" xfId="4560"/>
    <cellStyle name="Normal 2 3 7 2 2 4 2" xfId="4561"/>
    <cellStyle name="Normal 2 3 7 2 2 5" xfId="4562"/>
    <cellStyle name="Normal 2 3 7 2 3" xfId="4563"/>
    <cellStyle name="Normal 2 3 7 2 3 2" xfId="4564"/>
    <cellStyle name="Normal 2 3 7 2 3 2 2" xfId="4565"/>
    <cellStyle name="Normal 2 3 7 2 3 2 2 2" xfId="4566"/>
    <cellStyle name="Normal 2 3 7 2 3 2 3" xfId="4567"/>
    <cellStyle name="Normal 2 3 7 2 3 3" xfId="4568"/>
    <cellStyle name="Normal 2 3 7 2 3 3 2" xfId="4569"/>
    <cellStyle name="Normal 2 3 7 2 3 4" xfId="4570"/>
    <cellStyle name="Normal 2 3 7 2 4" xfId="4571"/>
    <cellStyle name="Normal 2 3 7 2 4 2" xfId="4572"/>
    <cellStyle name="Normal 2 3 7 2 4 2 2" xfId="4573"/>
    <cellStyle name="Normal 2 3 7 2 4 3" xfId="4574"/>
    <cellStyle name="Normal 2 3 7 2 5" xfId="4575"/>
    <cellStyle name="Normal 2 3 7 2 5 2" xfId="4576"/>
    <cellStyle name="Normal 2 3 7 2 6" xfId="4577"/>
    <cellStyle name="Normal 2 3 7 3" xfId="4578"/>
    <cellStyle name="Normal 2 3 7 4" xfId="4579"/>
    <cellStyle name="Normal 2 3 7 4 2" xfId="4580"/>
    <cellStyle name="Normal 2 3 7 4 2 2" xfId="4581"/>
    <cellStyle name="Normal 2 3 7 4 2 2 2" xfId="4582"/>
    <cellStyle name="Normal 2 3 7 4 2 3" xfId="4583"/>
    <cellStyle name="Normal 2 3 7 4 3" xfId="4584"/>
    <cellStyle name="Normal 2 3 7 4 3 2" xfId="4585"/>
    <cellStyle name="Normal 2 3 7 4 3 2 2" xfId="4586"/>
    <cellStyle name="Normal 2 3 7 4 3 3" xfId="4587"/>
    <cellStyle name="Normal 2 3 7 4 4" xfId="4588"/>
    <cellStyle name="Normal 2 3 7 4 4 2" xfId="4589"/>
    <cellStyle name="Normal 2 3 7 4 5" xfId="4590"/>
    <cellStyle name="Normal 2 3 7 5" xfId="4591"/>
    <cellStyle name="Normal 2 3 7 5 2" xfId="4592"/>
    <cellStyle name="Normal 2 3 7 5 2 2" xfId="4593"/>
    <cellStyle name="Normal 2 3 7 5 2 2 2" xfId="4594"/>
    <cellStyle name="Normal 2 3 7 5 2 3" xfId="4595"/>
    <cellStyle name="Normal 2 3 7 5 3" xfId="4596"/>
    <cellStyle name="Normal 2 3 7 5 3 2" xfId="4597"/>
    <cellStyle name="Normal 2 3 7 5 4" xfId="4598"/>
    <cellStyle name="Normal 2 3 7 6" xfId="4599"/>
    <cellStyle name="Normal 2 3 7 6 2" xfId="4600"/>
    <cellStyle name="Normal 2 3 7 6 2 2" xfId="4601"/>
    <cellStyle name="Normal 2 3 7 6 3" xfId="4602"/>
    <cellStyle name="Normal 2 3 7 7" xfId="4603"/>
    <cellStyle name="Normal 2 3 7 7 2" xfId="4604"/>
    <cellStyle name="Normal 2 3 7 8" xfId="4605"/>
    <cellStyle name="Normal 2 3 8" xfId="4606"/>
    <cellStyle name="Normal 2 3 8 2" xfId="4607"/>
    <cellStyle name="Normal 2 3 8 2 2" xfId="4608"/>
    <cellStyle name="Normal 2 3 8 2 2 2" xfId="4609"/>
    <cellStyle name="Normal 2 3 8 2 2 2 2" xfId="4610"/>
    <cellStyle name="Normal 2 3 8 2 2 2 2 2" xfId="4611"/>
    <cellStyle name="Normal 2 3 8 2 2 2 3" xfId="4612"/>
    <cellStyle name="Normal 2 3 8 2 2 3" xfId="4613"/>
    <cellStyle name="Normal 2 3 8 2 2 3 2" xfId="4614"/>
    <cellStyle name="Normal 2 3 8 2 2 3 2 2" xfId="4615"/>
    <cellStyle name="Normal 2 3 8 2 2 3 3" xfId="4616"/>
    <cellStyle name="Normal 2 3 8 2 2 4" xfId="4617"/>
    <cellStyle name="Normal 2 3 8 2 2 4 2" xfId="4618"/>
    <cellStyle name="Normal 2 3 8 2 2 5" xfId="4619"/>
    <cellStyle name="Normal 2 3 8 2 3" xfId="4620"/>
    <cellStyle name="Normal 2 3 8 2 3 2" xfId="4621"/>
    <cellStyle name="Normal 2 3 8 2 3 2 2" xfId="4622"/>
    <cellStyle name="Normal 2 3 8 2 3 2 2 2" xfId="4623"/>
    <cellStyle name="Normal 2 3 8 2 3 2 3" xfId="4624"/>
    <cellStyle name="Normal 2 3 8 2 3 3" xfId="4625"/>
    <cellStyle name="Normal 2 3 8 2 3 3 2" xfId="4626"/>
    <cellStyle name="Normal 2 3 8 2 3 4" xfId="4627"/>
    <cellStyle name="Normal 2 3 8 2 4" xfId="4628"/>
    <cellStyle name="Normal 2 3 8 2 4 2" xfId="4629"/>
    <cellStyle name="Normal 2 3 8 2 4 2 2" xfId="4630"/>
    <cellStyle name="Normal 2 3 8 2 4 3" xfId="4631"/>
    <cellStyle name="Normal 2 3 8 2 5" xfId="4632"/>
    <cellStyle name="Normal 2 3 8 2 5 2" xfId="4633"/>
    <cellStyle name="Normal 2 3 8 2 6" xfId="4634"/>
    <cellStyle name="Normal 2 3 8 3" xfId="4635"/>
    <cellStyle name="Normal 2 3 8 4" xfId="4636"/>
    <cellStyle name="Normal 2 3 8 4 2" xfId="4637"/>
    <cellStyle name="Normal 2 3 8 4 2 2" xfId="4638"/>
    <cellStyle name="Normal 2 3 8 4 2 2 2" xfId="4639"/>
    <cellStyle name="Normal 2 3 8 4 2 3" xfId="4640"/>
    <cellStyle name="Normal 2 3 8 4 3" xfId="4641"/>
    <cellStyle name="Normal 2 3 8 4 3 2" xfId="4642"/>
    <cellStyle name="Normal 2 3 8 4 3 2 2" xfId="4643"/>
    <cellStyle name="Normal 2 3 8 4 3 3" xfId="4644"/>
    <cellStyle name="Normal 2 3 8 4 4" xfId="4645"/>
    <cellStyle name="Normal 2 3 8 4 4 2" xfId="4646"/>
    <cellStyle name="Normal 2 3 8 4 5" xfId="4647"/>
    <cellStyle name="Normal 2 3 8 5" xfId="4648"/>
    <cellStyle name="Normal 2 3 8 5 2" xfId="4649"/>
    <cellStyle name="Normal 2 3 8 5 2 2" xfId="4650"/>
    <cellStyle name="Normal 2 3 8 5 2 2 2" xfId="4651"/>
    <cellStyle name="Normal 2 3 8 5 2 3" xfId="4652"/>
    <cellStyle name="Normal 2 3 8 5 3" xfId="4653"/>
    <cellStyle name="Normal 2 3 8 5 3 2" xfId="4654"/>
    <cellStyle name="Normal 2 3 8 5 4" xfId="4655"/>
    <cellStyle name="Normal 2 3 8 6" xfId="4656"/>
    <cellStyle name="Normal 2 3 8 6 2" xfId="4657"/>
    <cellStyle name="Normal 2 3 8 6 2 2" xfId="4658"/>
    <cellStyle name="Normal 2 3 8 6 3" xfId="4659"/>
    <cellStyle name="Normal 2 3 8 7" xfId="4660"/>
    <cellStyle name="Normal 2 3 8 7 2" xfId="4661"/>
    <cellStyle name="Normal 2 3 8 8" xfId="4662"/>
    <cellStyle name="Normal 2 3 9" xfId="4663"/>
    <cellStyle name="Normal 2 3 9 2" xfId="4664"/>
    <cellStyle name="Normal 2 3 9 2 2" xfId="4665"/>
    <cellStyle name="Normal 2 3 9 2 2 2" xfId="4666"/>
    <cellStyle name="Normal 2 3 9 2 2 2 2" xfId="4667"/>
    <cellStyle name="Normal 2 3 9 2 2 2 2 2" xfId="4668"/>
    <cellStyle name="Normal 2 3 9 2 2 2 3" xfId="4669"/>
    <cellStyle name="Normal 2 3 9 2 2 3" xfId="4670"/>
    <cellStyle name="Normal 2 3 9 2 2 3 2" xfId="4671"/>
    <cellStyle name="Normal 2 3 9 2 2 3 2 2" xfId="4672"/>
    <cellStyle name="Normal 2 3 9 2 2 3 3" xfId="4673"/>
    <cellStyle name="Normal 2 3 9 2 2 4" xfId="4674"/>
    <cellStyle name="Normal 2 3 9 2 2 4 2" xfId="4675"/>
    <cellStyle name="Normal 2 3 9 2 2 5" xfId="4676"/>
    <cellStyle name="Normal 2 3 9 2 3" xfId="4677"/>
    <cellStyle name="Normal 2 3 9 2 3 2" xfId="4678"/>
    <cellStyle name="Normal 2 3 9 2 3 2 2" xfId="4679"/>
    <cellStyle name="Normal 2 3 9 2 3 2 2 2" xfId="4680"/>
    <cellStyle name="Normal 2 3 9 2 3 2 3" xfId="4681"/>
    <cellStyle name="Normal 2 3 9 2 3 3" xfId="4682"/>
    <cellStyle name="Normal 2 3 9 2 3 3 2" xfId="4683"/>
    <cellStyle name="Normal 2 3 9 2 3 4" xfId="4684"/>
    <cellStyle name="Normal 2 3 9 2 4" xfId="4685"/>
    <cellStyle name="Normal 2 3 9 2 4 2" xfId="4686"/>
    <cellStyle name="Normal 2 3 9 2 4 2 2" xfId="4687"/>
    <cellStyle name="Normal 2 3 9 2 4 3" xfId="4688"/>
    <cellStyle name="Normal 2 3 9 2 5" xfId="4689"/>
    <cellStyle name="Normal 2 3 9 2 5 2" xfId="4690"/>
    <cellStyle name="Normal 2 3 9 2 6" xfId="4691"/>
    <cellStyle name="Normal 2 3 9 3" xfId="4692"/>
    <cellStyle name="Normal 2 3 9 4" xfId="4693"/>
    <cellStyle name="Normal 2 3 9 4 2" xfId="4694"/>
    <cellStyle name="Normal 2 3 9 4 2 2" xfId="4695"/>
    <cellStyle name="Normal 2 3 9 4 2 2 2" xfId="4696"/>
    <cellStyle name="Normal 2 3 9 4 2 3" xfId="4697"/>
    <cellStyle name="Normal 2 3 9 4 3" xfId="4698"/>
    <cellStyle name="Normal 2 3 9 4 3 2" xfId="4699"/>
    <cellStyle name="Normal 2 3 9 4 3 2 2" xfId="4700"/>
    <cellStyle name="Normal 2 3 9 4 3 3" xfId="4701"/>
    <cellStyle name="Normal 2 3 9 4 4" xfId="4702"/>
    <cellStyle name="Normal 2 3 9 4 4 2" xfId="4703"/>
    <cellStyle name="Normal 2 3 9 4 5" xfId="4704"/>
    <cellStyle name="Normal 2 3 9 5" xfId="4705"/>
    <cellStyle name="Normal 2 3 9 5 2" xfId="4706"/>
    <cellStyle name="Normal 2 3 9 5 2 2" xfId="4707"/>
    <cellStyle name="Normal 2 3 9 5 2 2 2" xfId="4708"/>
    <cellStyle name="Normal 2 3 9 5 2 3" xfId="4709"/>
    <cellStyle name="Normal 2 3 9 5 3" xfId="4710"/>
    <cellStyle name="Normal 2 3 9 5 3 2" xfId="4711"/>
    <cellStyle name="Normal 2 3 9 5 4" xfId="4712"/>
    <cellStyle name="Normal 2 3 9 6" xfId="4713"/>
    <cellStyle name="Normal 2 3 9 6 2" xfId="4714"/>
    <cellStyle name="Normal 2 3 9 6 2 2" xfId="4715"/>
    <cellStyle name="Normal 2 3 9 6 3" xfId="4716"/>
    <cellStyle name="Normal 2 3 9 7" xfId="4717"/>
    <cellStyle name="Normal 2 3 9 7 2" xfId="4718"/>
    <cellStyle name="Normal 2 3 9 8" xfId="4719"/>
    <cellStyle name="Normal 2 30" xfId="4720"/>
    <cellStyle name="Normal 2 30 2" xfId="4721"/>
    <cellStyle name="Normal 2 30 2 2" xfId="4722"/>
    <cellStyle name="Normal 2 30 2 2 2" xfId="4723"/>
    <cellStyle name="Normal 2 30 2 2 2 2" xfId="4724"/>
    <cellStyle name="Normal 2 30 2 2 2 2 2" xfId="4725"/>
    <cellStyle name="Normal 2 30 2 2 2 3" xfId="4726"/>
    <cellStyle name="Normal 2 30 2 2 3" xfId="4727"/>
    <cellStyle name="Normal 2 30 2 2 3 2" xfId="4728"/>
    <cellStyle name="Normal 2 30 2 2 4" xfId="4729"/>
    <cellStyle name="Normal 2 30 2 3" xfId="4730"/>
    <cellStyle name="Normal 2 30 2 4" xfId="4731"/>
    <cellStyle name="Normal 2 30 3" xfId="4732"/>
    <cellStyle name="Normal 2 30 3 2" xfId="4733"/>
    <cellStyle name="Normal 2 30 3 3" xfId="4734"/>
    <cellStyle name="Normal 2 30 3 3 2" xfId="4735"/>
    <cellStyle name="Normal 2 30 3 3 2 2" xfId="4736"/>
    <cellStyle name="Normal 2 30 3 3 2 2 2" xfId="4737"/>
    <cellStyle name="Normal 2 30 3 3 2 3" xfId="4738"/>
    <cellStyle name="Normal 2 30 3 3 3" xfId="4739"/>
    <cellStyle name="Normal 2 30 3 3 3 2" xfId="4740"/>
    <cellStyle name="Normal 2 30 3 3 4" xfId="4741"/>
    <cellStyle name="Normal 2 30 3 4" xfId="4742"/>
    <cellStyle name="Normal 2 30 3 4 2" xfId="4743"/>
    <cellStyle name="Normal 2 30 3 4 2 2" xfId="4744"/>
    <cellStyle name="Normal 2 30 3 4 3" xfId="4745"/>
    <cellStyle name="Normal 2 30 3 5" xfId="4746"/>
    <cellStyle name="Normal 2 30 3 5 2" xfId="4747"/>
    <cellStyle name="Normal 2 30 4" xfId="4748"/>
    <cellStyle name="Normal 2 30 4 2" xfId="4749"/>
    <cellStyle name="Normal 2 30 4 2 2" xfId="4750"/>
    <cellStyle name="Normal 2 30 4 2 2 2" xfId="4751"/>
    <cellStyle name="Normal 2 30 4 2 3" xfId="4752"/>
    <cellStyle name="Normal 2 30 4 3" xfId="4753"/>
    <cellStyle name="Normal 2 30 4 3 2" xfId="4754"/>
    <cellStyle name="Normal 2 30 4 4" xfId="4755"/>
    <cellStyle name="Normal 2 30 5" xfId="4756"/>
    <cellStyle name="Normal 2 30 5 2" xfId="4757"/>
    <cellStyle name="Normal 2 30 5 2 2" xfId="4758"/>
    <cellStyle name="Normal 2 30 5 3" xfId="4759"/>
    <cellStyle name="Normal 2 30 6" xfId="4760"/>
    <cellStyle name="Normal 2 30 6 2" xfId="4761"/>
    <cellStyle name="Normal 2 30 7" xfId="4762"/>
    <cellStyle name="Normal 2 31" xfId="4763"/>
    <cellStyle name="Normal 2 31 2" xfId="4764"/>
    <cellStyle name="Normal 2 31 2 2" xfId="4765"/>
    <cellStyle name="Normal 2 31 2 2 2" xfId="4766"/>
    <cellStyle name="Normal 2 31 2 2 2 2" xfId="4767"/>
    <cellStyle name="Normal 2 31 2 2 2 2 2" xfId="4768"/>
    <cellStyle name="Normal 2 31 2 2 2 3" xfId="4769"/>
    <cellStyle name="Normal 2 31 2 2 3" xfId="4770"/>
    <cellStyle name="Normal 2 31 2 2 3 2" xfId="4771"/>
    <cellStyle name="Normal 2 31 2 2 4" xfId="4772"/>
    <cellStyle name="Normal 2 31 2 3" xfId="4773"/>
    <cellStyle name="Normal 2 31 2 4" xfId="4774"/>
    <cellStyle name="Normal 2 31 3" xfId="4775"/>
    <cellStyle name="Normal 2 31 3 2" xfId="4776"/>
    <cellStyle name="Normal 2 31 3 3" xfId="4777"/>
    <cellStyle name="Normal 2 31 3 3 2" xfId="4778"/>
    <cellStyle name="Normal 2 31 3 3 2 2" xfId="4779"/>
    <cellStyle name="Normal 2 31 3 3 2 2 2" xfId="4780"/>
    <cellStyle name="Normal 2 31 3 3 2 3" xfId="4781"/>
    <cellStyle name="Normal 2 31 3 3 3" xfId="4782"/>
    <cellStyle name="Normal 2 31 3 3 3 2" xfId="4783"/>
    <cellStyle name="Normal 2 31 3 3 4" xfId="4784"/>
    <cellStyle name="Normal 2 31 3 4" xfId="4785"/>
    <cellStyle name="Normal 2 31 3 4 2" xfId="4786"/>
    <cellStyle name="Normal 2 31 3 4 2 2" xfId="4787"/>
    <cellStyle name="Normal 2 31 3 4 3" xfId="4788"/>
    <cellStyle name="Normal 2 31 3 5" xfId="4789"/>
    <cellStyle name="Normal 2 31 3 5 2" xfId="4790"/>
    <cellStyle name="Normal 2 31 4" xfId="4791"/>
    <cellStyle name="Normal 2 31 4 2" xfId="4792"/>
    <cellStyle name="Normal 2 31 4 2 2" xfId="4793"/>
    <cellStyle name="Normal 2 31 4 2 2 2" xfId="4794"/>
    <cellStyle name="Normal 2 31 4 2 3" xfId="4795"/>
    <cellStyle name="Normal 2 31 4 3" xfId="4796"/>
    <cellStyle name="Normal 2 31 4 3 2" xfId="4797"/>
    <cellStyle name="Normal 2 31 4 4" xfId="4798"/>
    <cellStyle name="Normal 2 31 5" xfId="4799"/>
    <cellStyle name="Normal 2 31 5 2" xfId="4800"/>
    <cellStyle name="Normal 2 31 5 2 2" xfId="4801"/>
    <cellStyle name="Normal 2 31 5 3" xfId="4802"/>
    <cellStyle name="Normal 2 31 6" xfId="4803"/>
    <cellStyle name="Normal 2 31 6 2" xfId="4804"/>
    <cellStyle name="Normal 2 31 7" xfId="4805"/>
    <cellStyle name="Normal 2 32" xfId="4806"/>
    <cellStyle name="Normal 2 32 2" xfId="4807"/>
    <cellStyle name="Normal 2 32 2 2" xfId="4808"/>
    <cellStyle name="Normal 2 32 2 2 2" xfId="4809"/>
    <cellStyle name="Normal 2 32 2 2 2 2" xfId="4810"/>
    <cellStyle name="Normal 2 32 2 2 2 2 2" xfId="4811"/>
    <cellStyle name="Normal 2 32 2 2 2 3" xfId="4812"/>
    <cellStyle name="Normal 2 32 2 2 3" xfId="4813"/>
    <cellStyle name="Normal 2 32 2 2 3 2" xfId="4814"/>
    <cellStyle name="Normal 2 32 2 2 4" xfId="4815"/>
    <cellStyle name="Normal 2 32 2 3" xfId="4816"/>
    <cellStyle name="Normal 2 32 2 4" xfId="4817"/>
    <cellStyle name="Normal 2 32 3" xfId="4818"/>
    <cellStyle name="Normal 2 32 3 2" xfId="4819"/>
    <cellStyle name="Normal 2 32 3 3" xfId="4820"/>
    <cellStyle name="Normal 2 32 3 3 2" xfId="4821"/>
    <cellStyle name="Normal 2 32 3 3 2 2" xfId="4822"/>
    <cellStyle name="Normal 2 32 3 3 2 2 2" xfId="4823"/>
    <cellStyle name="Normal 2 32 3 3 2 3" xfId="4824"/>
    <cellStyle name="Normal 2 32 3 3 3" xfId="4825"/>
    <cellStyle name="Normal 2 32 3 3 3 2" xfId="4826"/>
    <cellStyle name="Normal 2 32 3 3 4" xfId="4827"/>
    <cellStyle name="Normal 2 32 3 4" xfId="4828"/>
    <cellStyle name="Normal 2 32 3 4 2" xfId="4829"/>
    <cellStyle name="Normal 2 32 3 4 2 2" xfId="4830"/>
    <cellStyle name="Normal 2 32 3 4 3" xfId="4831"/>
    <cellStyle name="Normal 2 32 3 5" xfId="4832"/>
    <cellStyle name="Normal 2 32 3 5 2" xfId="4833"/>
    <cellStyle name="Normal 2 32 4" xfId="4834"/>
    <cellStyle name="Normal 2 32 4 2" xfId="4835"/>
    <cellStyle name="Normal 2 32 4 2 2" xfId="4836"/>
    <cellStyle name="Normal 2 32 4 2 2 2" xfId="4837"/>
    <cellStyle name="Normal 2 32 4 2 3" xfId="4838"/>
    <cellStyle name="Normal 2 32 4 3" xfId="4839"/>
    <cellStyle name="Normal 2 32 4 3 2" xfId="4840"/>
    <cellStyle name="Normal 2 32 4 4" xfId="4841"/>
    <cellStyle name="Normal 2 32 5" xfId="4842"/>
    <cellStyle name="Normal 2 32 5 2" xfId="4843"/>
    <cellStyle name="Normal 2 32 5 2 2" xfId="4844"/>
    <cellStyle name="Normal 2 32 5 3" xfId="4845"/>
    <cellStyle name="Normal 2 32 6" xfId="4846"/>
    <cellStyle name="Normal 2 32 6 2" xfId="4847"/>
    <cellStyle name="Normal 2 32 7" xfId="4848"/>
    <cellStyle name="Normal 2 33" xfId="4849"/>
    <cellStyle name="Normal 2 34" xfId="4850"/>
    <cellStyle name="Normal 2 34 2" xfId="4851"/>
    <cellStyle name="Normal 2 34 2 2" xfId="4852"/>
    <cellStyle name="Normal 2 34 2 2 2" xfId="4853"/>
    <cellStyle name="Normal 2 34 2 2 2 2" xfId="4854"/>
    <cellStyle name="Normal 2 34 2 2 3" xfId="4855"/>
    <cellStyle name="Normal 2 34 2 3" xfId="4856"/>
    <cellStyle name="Normal 2 34 2 3 2" xfId="4857"/>
    <cellStyle name="Normal 2 34 2 3 2 2" xfId="4858"/>
    <cellStyle name="Normal 2 34 2 3 3" xfId="4859"/>
    <cellStyle name="Normal 2 34 2 4" xfId="4860"/>
    <cellStyle name="Normal 2 34 2 4 2" xfId="4861"/>
    <cellStyle name="Normal 2 34 2 5" xfId="4862"/>
    <cellStyle name="Normal 2 34 3" xfId="4863"/>
    <cellStyle name="Normal 2 34 3 2" xfId="4864"/>
    <cellStyle name="Normal 2 34 3 2 2" xfId="4865"/>
    <cellStyle name="Normal 2 34 3 2 2 2" xfId="4866"/>
    <cellStyle name="Normal 2 34 3 2 3" xfId="4867"/>
    <cellStyle name="Normal 2 34 3 3" xfId="4868"/>
    <cellStyle name="Normal 2 34 3 3 2" xfId="4869"/>
    <cellStyle name="Normal 2 34 3 4" xfId="4870"/>
    <cellStyle name="Normal 2 34 4" xfId="4871"/>
    <cellStyle name="Normal 2 34 4 2" xfId="4872"/>
    <cellStyle name="Normal 2 34 4 2 2" xfId="4873"/>
    <cellStyle name="Normal 2 34 4 3" xfId="4874"/>
    <cellStyle name="Normal 2 34 5" xfId="4875"/>
    <cellStyle name="Normal 2 34 5 2" xfId="4876"/>
    <cellStyle name="Normal 2 34 6" xfId="4877"/>
    <cellStyle name="Normal 2 35" xfId="4878"/>
    <cellStyle name="Normal 2 36" xfId="4879"/>
    <cellStyle name="Normal 2 36 2" xfId="4880"/>
    <cellStyle name="Normal 2 36 2 2" xfId="4881"/>
    <cellStyle name="Normal 2 36 2 2 2" xfId="4882"/>
    <cellStyle name="Normal 2 36 2 3" xfId="4883"/>
    <cellStyle name="Normal 2 36 3" xfId="4884"/>
    <cellStyle name="Normal 2 36 3 2" xfId="4885"/>
    <cellStyle name="Normal 2 36 3 2 2" xfId="4886"/>
    <cellStyle name="Normal 2 36 3 3" xfId="4887"/>
    <cellStyle name="Normal 2 36 4" xfId="4888"/>
    <cellStyle name="Normal 2 36 4 2" xfId="4889"/>
    <cellStyle name="Normal 2 36 5" xfId="4890"/>
    <cellStyle name="Normal 2 37" xfId="4891"/>
    <cellStyle name="Normal 2 37 2" xfId="4892"/>
    <cellStyle name="Normal 2 37 2 2" xfId="4893"/>
    <cellStyle name="Normal 2 37 2 2 2" xfId="4894"/>
    <cellStyle name="Normal 2 37 2 3" xfId="4895"/>
    <cellStyle name="Normal 2 37 3" xfId="4896"/>
    <cellStyle name="Normal 2 37 3 2" xfId="4897"/>
    <cellStyle name="Normal 2 37 4" xfId="4898"/>
    <cellStyle name="Normal 2 38" xfId="4899"/>
    <cellStyle name="Normal 2 38 2" xfId="4900"/>
    <cellStyle name="Normal 2 38 2 2" xfId="4901"/>
    <cellStyle name="Normal 2 38 3" xfId="4902"/>
    <cellStyle name="Normal 2 39" xfId="4903"/>
    <cellStyle name="Normal 2 39 2" xfId="4904"/>
    <cellStyle name="Normal 2 4" xfId="4905"/>
    <cellStyle name="Normal 2 4 10" xfId="4906"/>
    <cellStyle name="Normal 2 4 10 2" xfId="4907"/>
    <cellStyle name="Normal 2 4 10 2 2" xfId="4908"/>
    <cellStyle name="Normal 2 4 10 2 2 2" xfId="4909"/>
    <cellStyle name="Normal 2 4 10 2 2 2 2" xfId="4910"/>
    <cellStyle name="Normal 2 4 10 2 2 2 2 2" xfId="4911"/>
    <cellStyle name="Normal 2 4 10 2 2 2 3" xfId="4912"/>
    <cellStyle name="Normal 2 4 10 2 2 3" xfId="4913"/>
    <cellStyle name="Normal 2 4 10 2 2 3 2" xfId="4914"/>
    <cellStyle name="Normal 2 4 10 2 2 3 2 2" xfId="4915"/>
    <cellStyle name="Normal 2 4 10 2 2 3 3" xfId="4916"/>
    <cellStyle name="Normal 2 4 10 2 2 4" xfId="4917"/>
    <cellStyle name="Normal 2 4 10 2 2 4 2" xfId="4918"/>
    <cellStyle name="Normal 2 4 10 2 2 5" xfId="4919"/>
    <cellStyle name="Normal 2 4 10 2 3" xfId="4920"/>
    <cellStyle name="Normal 2 4 10 2 3 2" xfId="4921"/>
    <cellStyle name="Normal 2 4 10 2 3 2 2" xfId="4922"/>
    <cellStyle name="Normal 2 4 10 2 3 2 2 2" xfId="4923"/>
    <cellStyle name="Normal 2 4 10 2 3 2 3" xfId="4924"/>
    <cellStyle name="Normal 2 4 10 2 3 3" xfId="4925"/>
    <cellStyle name="Normal 2 4 10 2 3 3 2" xfId="4926"/>
    <cellStyle name="Normal 2 4 10 2 3 4" xfId="4927"/>
    <cellStyle name="Normal 2 4 10 2 4" xfId="4928"/>
    <cellStyle name="Normal 2 4 10 2 4 2" xfId="4929"/>
    <cellStyle name="Normal 2 4 10 2 4 2 2" xfId="4930"/>
    <cellStyle name="Normal 2 4 10 2 4 3" xfId="4931"/>
    <cellStyle name="Normal 2 4 10 2 5" xfId="4932"/>
    <cellStyle name="Normal 2 4 10 2 5 2" xfId="4933"/>
    <cellStyle name="Normal 2 4 10 2 6" xfId="4934"/>
    <cellStyle name="Normal 2 4 10 3" xfId="4935"/>
    <cellStyle name="Normal 2 4 10 4" xfId="4936"/>
    <cellStyle name="Normal 2 4 10 4 2" xfId="4937"/>
    <cellStyle name="Normal 2 4 10 4 2 2" xfId="4938"/>
    <cellStyle name="Normal 2 4 10 4 2 2 2" xfId="4939"/>
    <cellStyle name="Normal 2 4 10 4 2 3" xfId="4940"/>
    <cellStyle name="Normal 2 4 10 4 3" xfId="4941"/>
    <cellStyle name="Normal 2 4 10 4 3 2" xfId="4942"/>
    <cellStyle name="Normal 2 4 10 4 3 2 2" xfId="4943"/>
    <cellStyle name="Normal 2 4 10 4 3 3" xfId="4944"/>
    <cellStyle name="Normal 2 4 10 4 4" xfId="4945"/>
    <cellStyle name="Normal 2 4 10 4 4 2" xfId="4946"/>
    <cellStyle name="Normal 2 4 10 4 5" xfId="4947"/>
    <cellStyle name="Normal 2 4 10 5" xfId="4948"/>
    <cellStyle name="Normal 2 4 10 5 2" xfId="4949"/>
    <cellStyle name="Normal 2 4 10 5 2 2" xfId="4950"/>
    <cellStyle name="Normal 2 4 10 5 2 2 2" xfId="4951"/>
    <cellStyle name="Normal 2 4 10 5 2 3" xfId="4952"/>
    <cellStyle name="Normal 2 4 10 5 3" xfId="4953"/>
    <cellStyle name="Normal 2 4 10 5 3 2" xfId="4954"/>
    <cellStyle name="Normal 2 4 10 5 4" xfId="4955"/>
    <cellStyle name="Normal 2 4 10 6" xfId="4956"/>
    <cellStyle name="Normal 2 4 10 6 2" xfId="4957"/>
    <cellStyle name="Normal 2 4 10 6 2 2" xfId="4958"/>
    <cellStyle name="Normal 2 4 10 6 3" xfId="4959"/>
    <cellStyle name="Normal 2 4 10 7" xfId="4960"/>
    <cellStyle name="Normal 2 4 10 7 2" xfId="4961"/>
    <cellStyle name="Normal 2 4 10 8" xfId="4962"/>
    <cellStyle name="Normal 2 4 11" xfId="4963"/>
    <cellStyle name="Normal 2 4 11 2" xfId="4964"/>
    <cellStyle name="Normal 2 4 11 2 2" xfId="4965"/>
    <cellStyle name="Normal 2 4 11 2 2 2" xfId="4966"/>
    <cellStyle name="Normal 2 4 11 2 2 2 2" xfId="4967"/>
    <cellStyle name="Normal 2 4 11 2 2 2 2 2" xfId="4968"/>
    <cellStyle name="Normal 2 4 11 2 2 2 3" xfId="4969"/>
    <cellStyle name="Normal 2 4 11 2 2 3" xfId="4970"/>
    <cellStyle name="Normal 2 4 11 2 2 3 2" xfId="4971"/>
    <cellStyle name="Normal 2 4 11 2 2 3 2 2" xfId="4972"/>
    <cellStyle name="Normal 2 4 11 2 2 3 3" xfId="4973"/>
    <cellStyle name="Normal 2 4 11 2 2 4" xfId="4974"/>
    <cellStyle name="Normal 2 4 11 2 2 4 2" xfId="4975"/>
    <cellStyle name="Normal 2 4 11 2 2 5" xfId="4976"/>
    <cellStyle name="Normal 2 4 11 2 3" xfId="4977"/>
    <cellStyle name="Normal 2 4 11 2 3 2" xfId="4978"/>
    <cellStyle name="Normal 2 4 11 2 3 2 2" xfId="4979"/>
    <cellStyle name="Normal 2 4 11 2 3 2 2 2" xfId="4980"/>
    <cellStyle name="Normal 2 4 11 2 3 2 3" xfId="4981"/>
    <cellStyle name="Normal 2 4 11 2 3 3" xfId="4982"/>
    <cellStyle name="Normal 2 4 11 2 3 3 2" xfId="4983"/>
    <cellStyle name="Normal 2 4 11 2 3 4" xfId="4984"/>
    <cellStyle name="Normal 2 4 11 2 4" xfId="4985"/>
    <cellStyle name="Normal 2 4 11 2 4 2" xfId="4986"/>
    <cellStyle name="Normal 2 4 11 2 4 2 2" xfId="4987"/>
    <cellStyle name="Normal 2 4 11 2 4 3" xfId="4988"/>
    <cellStyle name="Normal 2 4 11 2 5" xfId="4989"/>
    <cellStyle name="Normal 2 4 11 2 5 2" xfId="4990"/>
    <cellStyle name="Normal 2 4 11 2 6" xfId="4991"/>
    <cellStyle name="Normal 2 4 11 3" xfId="4992"/>
    <cellStyle name="Normal 2 4 11 4" xfId="4993"/>
    <cellStyle name="Normal 2 4 11 4 2" xfId="4994"/>
    <cellStyle name="Normal 2 4 11 4 2 2" xfId="4995"/>
    <cellStyle name="Normal 2 4 11 4 2 2 2" xfId="4996"/>
    <cellStyle name="Normal 2 4 11 4 2 3" xfId="4997"/>
    <cellStyle name="Normal 2 4 11 4 3" xfId="4998"/>
    <cellStyle name="Normal 2 4 11 4 3 2" xfId="4999"/>
    <cellStyle name="Normal 2 4 11 4 3 2 2" xfId="5000"/>
    <cellStyle name="Normal 2 4 11 4 3 3" xfId="5001"/>
    <cellStyle name="Normal 2 4 11 4 4" xfId="5002"/>
    <cellStyle name="Normal 2 4 11 4 4 2" xfId="5003"/>
    <cellStyle name="Normal 2 4 11 4 5" xfId="5004"/>
    <cellStyle name="Normal 2 4 11 5" xfId="5005"/>
    <cellStyle name="Normal 2 4 11 5 2" xfId="5006"/>
    <cellStyle name="Normal 2 4 11 5 2 2" xfId="5007"/>
    <cellStyle name="Normal 2 4 11 5 2 2 2" xfId="5008"/>
    <cellStyle name="Normal 2 4 11 5 2 3" xfId="5009"/>
    <cellStyle name="Normal 2 4 11 5 3" xfId="5010"/>
    <cellStyle name="Normal 2 4 11 5 3 2" xfId="5011"/>
    <cellStyle name="Normal 2 4 11 5 4" xfId="5012"/>
    <cellStyle name="Normal 2 4 11 6" xfId="5013"/>
    <cellStyle name="Normal 2 4 11 6 2" xfId="5014"/>
    <cellStyle name="Normal 2 4 11 6 2 2" xfId="5015"/>
    <cellStyle name="Normal 2 4 11 6 3" xfId="5016"/>
    <cellStyle name="Normal 2 4 11 7" xfId="5017"/>
    <cellStyle name="Normal 2 4 11 7 2" xfId="5018"/>
    <cellStyle name="Normal 2 4 11 8" xfId="5019"/>
    <cellStyle name="Normal 2 4 12" xfId="5020"/>
    <cellStyle name="Normal 2 4 12 2" xfId="5021"/>
    <cellStyle name="Normal 2 4 12 2 2" xfId="5022"/>
    <cellStyle name="Normal 2 4 12 2 2 2" xfId="5023"/>
    <cellStyle name="Normal 2 4 12 2 2 2 2" xfId="5024"/>
    <cellStyle name="Normal 2 4 12 2 2 2 2 2" xfId="5025"/>
    <cellStyle name="Normal 2 4 12 2 2 2 3" xfId="5026"/>
    <cellStyle name="Normal 2 4 12 2 2 3" xfId="5027"/>
    <cellStyle name="Normal 2 4 12 2 2 3 2" xfId="5028"/>
    <cellStyle name="Normal 2 4 12 2 2 3 2 2" xfId="5029"/>
    <cellStyle name="Normal 2 4 12 2 2 3 3" xfId="5030"/>
    <cellStyle name="Normal 2 4 12 2 2 4" xfId="5031"/>
    <cellStyle name="Normal 2 4 12 2 2 4 2" xfId="5032"/>
    <cellStyle name="Normal 2 4 12 2 2 5" xfId="5033"/>
    <cellStyle name="Normal 2 4 12 2 3" xfId="5034"/>
    <cellStyle name="Normal 2 4 12 2 3 2" xfId="5035"/>
    <cellStyle name="Normal 2 4 12 2 3 2 2" xfId="5036"/>
    <cellStyle name="Normal 2 4 12 2 3 2 2 2" xfId="5037"/>
    <cellStyle name="Normal 2 4 12 2 3 2 3" xfId="5038"/>
    <cellStyle name="Normal 2 4 12 2 3 3" xfId="5039"/>
    <cellStyle name="Normal 2 4 12 2 3 3 2" xfId="5040"/>
    <cellStyle name="Normal 2 4 12 2 3 4" xfId="5041"/>
    <cellStyle name="Normal 2 4 12 2 4" xfId="5042"/>
    <cellStyle name="Normal 2 4 12 2 4 2" xfId="5043"/>
    <cellStyle name="Normal 2 4 12 2 4 2 2" xfId="5044"/>
    <cellStyle name="Normal 2 4 12 2 4 3" xfId="5045"/>
    <cellStyle name="Normal 2 4 12 2 4 4" xfId="5046"/>
    <cellStyle name="Normal 2 4 12 2 5" xfId="5047"/>
    <cellStyle name="Normal 2 4 12 2 5 2" xfId="5048"/>
    <cellStyle name="Normal 2 4 12 2 6" xfId="5049"/>
    <cellStyle name="Normal 2 4 12 3" xfId="5050"/>
    <cellStyle name="Normal 2 4 12 4" xfId="5051"/>
    <cellStyle name="Normal 2 4 12 4 2" xfId="5052"/>
    <cellStyle name="Normal 2 4 12 4 2 2" xfId="5053"/>
    <cellStyle name="Normal 2 4 12 4 2 2 2" xfId="5054"/>
    <cellStyle name="Normal 2 4 12 4 2 3" xfId="5055"/>
    <cellStyle name="Normal 2 4 12 4 3" xfId="5056"/>
    <cellStyle name="Normal 2 4 12 4 3 2" xfId="5057"/>
    <cellStyle name="Normal 2 4 12 4 3 2 2" xfId="5058"/>
    <cellStyle name="Normal 2 4 12 4 3 3" xfId="5059"/>
    <cellStyle name="Normal 2 4 12 4 4" xfId="5060"/>
    <cellStyle name="Normal 2 4 12 4 4 2" xfId="5061"/>
    <cellStyle name="Normal 2 4 12 4 5" xfId="5062"/>
    <cellStyle name="Normal 2 4 12 5" xfId="5063"/>
    <cellStyle name="Normal 2 4 12 5 2" xfId="5064"/>
    <cellStyle name="Normal 2 4 12 5 2 2" xfId="5065"/>
    <cellStyle name="Normal 2 4 12 5 2 2 2" xfId="5066"/>
    <cellStyle name="Normal 2 4 12 5 2 3" xfId="5067"/>
    <cellStyle name="Normal 2 4 12 5 3" xfId="5068"/>
    <cellStyle name="Normal 2 4 12 5 3 2" xfId="5069"/>
    <cellStyle name="Normal 2 4 12 5 4" xfId="5070"/>
    <cellStyle name="Normal 2 4 12 6" xfId="5071"/>
    <cellStyle name="Normal 2 4 12 6 2" xfId="5072"/>
    <cellStyle name="Normal 2 4 12 6 2 2" xfId="5073"/>
    <cellStyle name="Normal 2 4 12 6 3" xfId="5074"/>
    <cellStyle name="Normal 2 4 12 7" xfId="5075"/>
    <cellStyle name="Normal 2 4 12 7 2" xfId="5076"/>
    <cellStyle name="Normal 2 4 12 8" xfId="5077"/>
    <cellStyle name="Normal 2 4 13" xfId="5078"/>
    <cellStyle name="Normal 2 4 13 2" xfId="5079"/>
    <cellStyle name="Normal 2 4 13 2 2" xfId="5080"/>
    <cellStyle name="Normal 2 4 13 2 2 2" xfId="5081"/>
    <cellStyle name="Normal 2 4 13 2 2 2 2" xfId="5082"/>
    <cellStyle name="Normal 2 4 13 2 2 2 2 2" xfId="5083"/>
    <cellStyle name="Normal 2 4 13 2 2 2 3" xfId="5084"/>
    <cellStyle name="Normal 2 4 13 2 2 3" xfId="5085"/>
    <cellStyle name="Normal 2 4 13 2 2 3 2" xfId="5086"/>
    <cellStyle name="Normal 2 4 13 2 2 4" xfId="5087"/>
    <cellStyle name="Normal 2 4 13 2 3" xfId="5088"/>
    <cellStyle name="Normal 2 4 13 2 4" xfId="5089"/>
    <cellStyle name="Normal 2 4 13 3" xfId="5090"/>
    <cellStyle name="Normal 2 4 13 3 2" xfId="5091"/>
    <cellStyle name="Normal 2 4 13 3 3" xfId="5092"/>
    <cellStyle name="Normal 2 4 13 3 3 2" xfId="5093"/>
    <cellStyle name="Normal 2 4 13 3 3 2 2" xfId="5094"/>
    <cellStyle name="Normal 2 4 13 3 3 2 2 2" xfId="5095"/>
    <cellStyle name="Normal 2 4 13 3 3 2 3" xfId="5096"/>
    <cellStyle name="Normal 2 4 13 3 3 3" xfId="5097"/>
    <cellStyle name="Normal 2 4 13 3 3 3 2" xfId="5098"/>
    <cellStyle name="Normal 2 4 13 3 3 4" xfId="5099"/>
    <cellStyle name="Normal 2 4 13 3 4" xfId="5100"/>
    <cellStyle name="Normal 2 4 13 3 4 2" xfId="5101"/>
    <cellStyle name="Normal 2 4 13 3 4 2 2" xfId="5102"/>
    <cellStyle name="Normal 2 4 13 3 4 3" xfId="5103"/>
    <cellStyle name="Normal 2 4 13 3 5" xfId="5104"/>
    <cellStyle name="Normal 2 4 13 3 5 2" xfId="5105"/>
    <cellStyle name="Normal 2 4 13 4" xfId="5106"/>
    <cellStyle name="Normal 2 4 13 4 2" xfId="5107"/>
    <cellStyle name="Normal 2 4 13 4 2 2" xfId="5108"/>
    <cellStyle name="Normal 2 4 13 4 2 2 2" xfId="5109"/>
    <cellStyle name="Normal 2 4 13 4 2 3" xfId="5110"/>
    <cellStyle name="Normal 2 4 13 4 3" xfId="5111"/>
    <cellStyle name="Normal 2 4 13 4 3 2" xfId="5112"/>
    <cellStyle name="Normal 2 4 13 4 4" xfId="5113"/>
    <cellStyle name="Normal 2 4 13 5" xfId="5114"/>
    <cellStyle name="Normal 2 4 13 5 2" xfId="5115"/>
    <cellStyle name="Normal 2 4 13 5 2 2" xfId="5116"/>
    <cellStyle name="Normal 2 4 13 5 3" xfId="5117"/>
    <cellStyle name="Normal 2 4 13 6" xfId="5118"/>
    <cellStyle name="Normal 2 4 13 6 2" xfId="5119"/>
    <cellStyle name="Normal 2 4 13 7" xfId="5120"/>
    <cellStyle name="Normal 2 4 14" xfId="5121"/>
    <cellStyle name="Normal 2 4 14 2" xfId="5122"/>
    <cellStyle name="Normal 2 4 14 2 2" xfId="5123"/>
    <cellStyle name="Normal 2 4 14 2 2 2" xfId="5124"/>
    <cellStyle name="Normal 2 4 14 2 2 2 2" xfId="5125"/>
    <cellStyle name="Normal 2 4 14 2 2 2 2 2" xfId="5126"/>
    <cellStyle name="Normal 2 4 14 2 2 2 3" xfId="5127"/>
    <cellStyle name="Normal 2 4 14 2 2 3" xfId="5128"/>
    <cellStyle name="Normal 2 4 14 2 2 3 2" xfId="5129"/>
    <cellStyle name="Normal 2 4 14 2 2 4" xfId="5130"/>
    <cellStyle name="Normal 2 4 14 2 3" xfId="5131"/>
    <cellStyle name="Normal 2 4 14 2 4" xfId="5132"/>
    <cellStyle name="Normal 2 4 14 3" xfId="5133"/>
    <cellStyle name="Normal 2 4 14 3 2" xfId="5134"/>
    <cellStyle name="Normal 2 4 14 3 3" xfId="5135"/>
    <cellStyle name="Normal 2 4 14 3 3 2" xfId="5136"/>
    <cellStyle name="Normal 2 4 14 3 3 2 2" xfId="5137"/>
    <cellStyle name="Normal 2 4 14 3 3 2 2 2" xfId="5138"/>
    <cellStyle name="Normal 2 4 14 3 3 2 3" xfId="5139"/>
    <cellStyle name="Normal 2 4 14 3 3 3" xfId="5140"/>
    <cellStyle name="Normal 2 4 14 3 3 3 2" xfId="5141"/>
    <cellStyle name="Normal 2 4 14 3 3 4" xfId="5142"/>
    <cellStyle name="Normal 2 4 14 3 4" xfId="5143"/>
    <cellStyle name="Normal 2 4 14 3 4 2" xfId="5144"/>
    <cellStyle name="Normal 2 4 14 3 4 2 2" xfId="5145"/>
    <cellStyle name="Normal 2 4 14 3 4 3" xfId="5146"/>
    <cellStyle name="Normal 2 4 14 3 5" xfId="5147"/>
    <cellStyle name="Normal 2 4 14 3 5 2" xfId="5148"/>
    <cellStyle name="Normal 2 4 14 4" xfId="5149"/>
    <cellStyle name="Normal 2 4 14 4 2" xfId="5150"/>
    <cellStyle name="Normal 2 4 14 4 2 2" xfId="5151"/>
    <cellStyle name="Normal 2 4 14 4 2 2 2" xfId="5152"/>
    <cellStyle name="Normal 2 4 14 4 2 3" xfId="5153"/>
    <cellStyle name="Normal 2 4 14 4 3" xfId="5154"/>
    <cellStyle name="Normal 2 4 14 4 3 2" xfId="5155"/>
    <cellStyle name="Normal 2 4 14 4 4" xfId="5156"/>
    <cellStyle name="Normal 2 4 14 5" xfId="5157"/>
    <cellStyle name="Normal 2 4 14 5 2" xfId="5158"/>
    <cellStyle name="Normal 2 4 14 5 2 2" xfId="5159"/>
    <cellStyle name="Normal 2 4 14 5 3" xfId="5160"/>
    <cellStyle name="Normal 2 4 14 6" xfId="5161"/>
    <cellStyle name="Normal 2 4 14 6 2" xfId="5162"/>
    <cellStyle name="Normal 2 4 14 7" xfId="5163"/>
    <cellStyle name="Normal 2 4 15" xfId="5164"/>
    <cellStyle name="Normal 2 4 15 2" xfId="5165"/>
    <cellStyle name="Normal 2 4 15 2 2" xfId="5166"/>
    <cellStyle name="Normal 2 4 15 2 2 2" xfId="5167"/>
    <cellStyle name="Normal 2 4 15 2 2 2 2" xfId="5168"/>
    <cellStyle name="Normal 2 4 15 2 2 3" xfId="5169"/>
    <cellStyle name="Normal 2 4 15 2 3" xfId="5170"/>
    <cellStyle name="Normal 2 4 15 2 3 2" xfId="5171"/>
    <cellStyle name="Normal 2 4 15 2 3 2 2" xfId="5172"/>
    <cellStyle name="Normal 2 4 15 2 3 3" xfId="5173"/>
    <cellStyle name="Normal 2 4 15 2 4" xfId="5174"/>
    <cellStyle name="Normal 2 4 15 2 4 2" xfId="5175"/>
    <cellStyle name="Normal 2 4 15 2 5" xfId="5176"/>
    <cellStyle name="Normal 2 4 15 3" xfId="5177"/>
    <cellStyle name="Normal 2 4 15 3 2" xfId="5178"/>
    <cellStyle name="Normal 2 4 15 3 2 2" xfId="5179"/>
    <cellStyle name="Normal 2 4 15 3 2 2 2" xfId="5180"/>
    <cellStyle name="Normal 2 4 15 3 2 3" xfId="5181"/>
    <cellStyle name="Normal 2 4 15 3 3" xfId="5182"/>
    <cellStyle name="Normal 2 4 15 3 3 2" xfId="5183"/>
    <cellStyle name="Normal 2 4 15 3 4" xfId="5184"/>
    <cellStyle name="Normal 2 4 15 4" xfId="5185"/>
    <cellStyle name="Normal 2 4 15 4 2" xfId="5186"/>
    <cellStyle name="Normal 2 4 15 4 2 2" xfId="5187"/>
    <cellStyle name="Normal 2 4 15 4 3" xfId="5188"/>
    <cellStyle name="Normal 2 4 15 5" xfId="5189"/>
    <cellStyle name="Normal 2 4 15 5 2" xfId="5190"/>
    <cellStyle name="Normal 2 4 15 6" xfId="5191"/>
    <cellStyle name="Normal 2 4 16" xfId="5192"/>
    <cellStyle name="Normal 2 4 16 2" xfId="5193"/>
    <cellStyle name="Normal 2 4 16 2 2" xfId="5194"/>
    <cellStyle name="Normal 2 4 16 2 2 2" xfId="5195"/>
    <cellStyle name="Normal 2 4 16 2 2 2 2" xfId="5196"/>
    <cellStyle name="Normal 2 4 16 2 2 3" xfId="5197"/>
    <cellStyle name="Normal 2 4 16 2 3" xfId="5198"/>
    <cellStyle name="Normal 2 4 16 2 3 2" xfId="5199"/>
    <cellStyle name="Normal 2 4 16 2 4" xfId="5200"/>
    <cellStyle name="Normal 2 4 16 3" xfId="5201"/>
    <cellStyle name="Normal 2 4 16 4" xfId="5202"/>
    <cellStyle name="Normal 2 4 17" xfId="5203"/>
    <cellStyle name="Normal 2 4 17 2" xfId="5204"/>
    <cellStyle name="Normal 2 4 17 3" xfId="5205"/>
    <cellStyle name="Normal 2 4 17 3 2" xfId="5206"/>
    <cellStyle name="Normal 2 4 17 3 2 2" xfId="5207"/>
    <cellStyle name="Normal 2 4 17 3 2 2 2" xfId="5208"/>
    <cellStyle name="Normal 2 4 17 3 2 3" xfId="5209"/>
    <cellStyle name="Normal 2 4 17 3 3" xfId="5210"/>
    <cellStyle name="Normal 2 4 17 3 3 2" xfId="5211"/>
    <cellStyle name="Normal 2 4 17 3 4" xfId="5212"/>
    <cellStyle name="Normal 2 4 17 4" xfId="5213"/>
    <cellStyle name="Normal 2 4 17 4 2" xfId="5214"/>
    <cellStyle name="Normal 2 4 17 4 2 2" xfId="5215"/>
    <cellStyle name="Normal 2 4 17 4 3" xfId="5216"/>
    <cellStyle name="Normal 2 4 17 5" xfId="5217"/>
    <cellStyle name="Normal 2 4 17 5 2" xfId="5218"/>
    <cellStyle name="Normal 2 4 18" xfId="5219"/>
    <cellStyle name="Normal 2 4 18 2" xfId="5220"/>
    <cellStyle name="Normal 2 4 18 2 2" xfId="5221"/>
    <cellStyle name="Normal 2 4 18 2 2 2" xfId="5222"/>
    <cellStyle name="Normal 2 4 18 2 3" xfId="5223"/>
    <cellStyle name="Normal 2 4 18 3" xfId="5224"/>
    <cellStyle name="Normal 2 4 18 3 2" xfId="5225"/>
    <cellStyle name="Normal 2 4 18 4" xfId="5226"/>
    <cellStyle name="Normal 2 4 19" xfId="5227"/>
    <cellStyle name="Normal 2 4 19 2" xfId="5228"/>
    <cellStyle name="Normal 2 4 19 2 2" xfId="5229"/>
    <cellStyle name="Normal 2 4 19 3" xfId="5230"/>
    <cellStyle name="Normal 2 4 2" xfId="5231"/>
    <cellStyle name="Normal 2 4 2 2" xfId="5232"/>
    <cellStyle name="Normal 2 4 2 2 2" xfId="5233"/>
    <cellStyle name="Normal 2 4 2 2 2 2" xfId="5234"/>
    <cellStyle name="Normal 2 4 2 2 2 2 2" xfId="5235"/>
    <cellStyle name="Normal 2 4 2 2 2 2 2 2" xfId="5236"/>
    <cellStyle name="Normal 2 4 2 2 2 2 3" xfId="5237"/>
    <cellStyle name="Normal 2 4 2 2 2 3" xfId="5238"/>
    <cellStyle name="Normal 2 4 2 2 2 3 2" xfId="5239"/>
    <cellStyle name="Normal 2 4 2 2 2 3 2 2" xfId="5240"/>
    <cellStyle name="Normal 2 4 2 2 2 3 3" xfId="5241"/>
    <cellStyle name="Normal 2 4 2 2 2 4" xfId="5242"/>
    <cellStyle name="Normal 2 4 2 2 2 4 2" xfId="5243"/>
    <cellStyle name="Normal 2 4 2 2 2 5" xfId="5244"/>
    <cellStyle name="Normal 2 4 2 2 3" xfId="5245"/>
    <cellStyle name="Normal 2 4 2 2 3 2" xfId="5246"/>
    <cellStyle name="Normal 2 4 2 2 3 2 2" xfId="5247"/>
    <cellStyle name="Normal 2 4 2 2 3 2 2 2" xfId="5248"/>
    <cellStyle name="Normal 2 4 2 2 3 2 3" xfId="5249"/>
    <cellStyle name="Normal 2 4 2 2 3 3" xfId="5250"/>
    <cellStyle name="Normal 2 4 2 2 3 3 2" xfId="5251"/>
    <cellStyle name="Normal 2 4 2 2 3 4" xfId="5252"/>
    <cellStyle name="Normal 2 4 2 2 4" xfId="5253"/>
    <cellStyle name="Normal 2 4 2 2 4 2" xfId="5254"/>
    <cellStyle name="Normal 2 4 2 2 4 2 2" xfId="5255"/>
    <cellStyle name="Normal 2 4 2 2 4 3" xfId="5256"/>
    <cellStyle name="Normal 2 4 2 2 5" xfId="5257"/>
    <cellStyle name="Normal 2 4 2 2 5 2" xfId="5258"/>
    <cellStyle name="Normal 2 4 2 2 6" xfId="5259"/>
    <cellStyle name="Normal 2 4 2 3" xfId="5260"/>
    <cellStyle name="Normal 2 4 2 4" xfId="5261"/>
    <cellStyle name="Normal 2 4 2 4 2" xfId="5262"/>
    <cellStyle name="Normal 2 4 2 4 2 2" xfId="5263"/>
    <cellStyle name="Normal 2 4 2 4 2 2 2" xfId="5264"/>
    <cellStyle name="Normal 2 4 2 4 2 3" xfId="5265"/>
    <cellStyle name="Normal 2 4 2 4 3" xfId="5266"/>
    <cellStyle name="Normal 2 4 2 4 3 2" xfId="5267"/>
    <cellStyle name="Normal 2 4 2 4 3 2 2" xfId="5268"/>
    <cellStyle name="Normal 2 4 2 4 3 3" xfId="5269"/>
    <cellStyle name="Normal 2 4 2 4 4" xfId="5270"/>
    <cellStyle name="Normal 2 4 2 4 4 2" xfId="5271"/>
    <cellStyle name="Normal 2 4 2 4 5" xfId="5272"/>
    <cellStyle name="Normal 2 4 2 5" xfId="5273"/>
    <cellStyle name="Normal 2 4 2 5 2" xfId="5274"/>
    <cellStyle name="Normal 2 4 2 5 2 2" xfId="5275"/>
    <cellStyle name="Normal 2 4 2 5 2 2 2" xfId="5276"/>
    <cellStyle name="Normal 2 4 2 5 2 3" xfId="5277"/>
    <cellStyle name="Normal 2 4 2 5 3" xfId="5278"/>
    <cellStyle name="Normal 2 4 2 5 3 2" xfId="5279"/>
    <cellStyle name="Normal 2 4 2 5 4" xfId="5280"/>
    <cellStyle name="Normal 2 4 2 6" xfId="5281"/>
    <cellStyle name="Normal 2 4 2 6 2" xfId="5282"/>
    <cellStyle name="Normal 2 4 2 6 2 2" xfId="5283"/>
    <cellStyle name="Normal 2 4 2 6 3" xfId="5284"/>
    <cellStyle name="Normal 2 4 2 7" xfId="5285"/>
    <cellStyle name="Normal 2 4 2 7 2" xfId="5286"/>
    <cellStyle name="Normal 2 4 2 8" xfId="5287"/>
    <cellStyle name="Normal 2 4 20" xfId="5288"/>
    <cellStyle name="Normal 2 4 20 2" xfId="5289"/>
    <cellStyle name="Normal 2 4 21" xfId="5290"/>
    <cellStyle name="Normal 2 4 3" xfId="5291"/>
    <cellStyle name="Normal 2 4 3 2" xfId="5292"/>
    <cellStyle name="Normal 2 4 3 2 2" xfId="5293"/>
    <cellStyle name="Normal 2 4 3 2 2 2" xfId="5294"/>
    <cellStyle name="Normal 2 4 3 2 2 2 2" xfId="5295"/>
    <cellStyle name="Normal 2 4 3 2 2 2 2 2" xfId="5296"/>
    <cellStyle name="Normal 2 4 3 2 2 2 3" xfId="5297"/>
    <cellStyle name="Normal 2 4 3 2 2 3" xfId="5298"/>
    <cellStyle name="Normal 2 4 3 2 2 3 2" xfId="5299"/>
    <cellStyle name="Normal 2 4 3 2 2 3 2 2" xfId="5300"/>
    <cellStyle name="Normal 2 4 3 2 2 3 3" xfId="5301"/>
    <cellStyle name="Normal 2 4 3 2 2 4" xfId="5302"/>
    <cellStyle name="Normal 2 4 3 2 2 4 2" xfId="5303"/>
    <cellStyle name="Normal 2 4 3 2 2 5" xfId="5304"/>
    <cellStyle name="Normal 2 4 3 2 3" xfId="5305"/>
    <cellStyle name="Normal 2 4 3 2 3 2" xfId="5306"/>
    <cellStyle name="Normal 2 4 3 2 3 2 2" xfId="5307"/>
    <cellStyle name="Normal 2 4 3 2 3 2 2 2" xfId="5308"/>
    <cellStyle name="Normal 2 4 3 2 3 2 3" xfId="5309"/>
    <cellStyle name="Normal 2 4 3 2 3 3" xfId="5310"/>
    <cellStyle name="Normal 2 4 3 2 3 3 2" xfId="5311"/>
    <cellStyle name="Normal 2 4 3 2 3 4" xfId="5312"/>
    <cellStyle name="Normal 2 4 3 2 4" xfId="5313"/>
    <cellStyle name="Normal 2 4 3 2 4 2" xfId="5314"/>
    <cellStyle name="Normal 2 4 3 2 4 2 2" xfId="5315"/>
    <cellStyle name="Normal 2 4 3 2 4 3" xfId="5316"/>
    <cellStyle name="Normal 2 4 3 2 5" xfId="5317"/>
    <cellStyle name="Normal 2 4 3 2 5 2" xfId="5318"/>
    <cellStyle name="Normal 2 4 3 2 6" xfId="5319"/>
    <cellStyle name="Normal 2 4 3 3" xfId="5320"/>
    <cellStyle name="Normal 2 4 3 4" xfId="5321"/>
    <cellStyle name="Normal 2 4 3 4 2" xfId="5322"/>
    <cellStyle name="Normal 2 4 3 4 2 2" xfId="5323"/>
    <cellStyle name="Normal 2 4 3 4 2 2 2" xfId="5324"/>
    <cellStyle name="Normal 2 4 3 4 2 3" xfId="5325"/>
    <cellStyle name="Normal 2 4 3 4 3" xfId="5326"/>
    <cellStyle name="Normal 2 4 3 4 3 2" xfId="5327"/>
    <cellStyle name="Normal 2 4 3 4 3 2 2" xfId="5328"/>
    <cellStyle name="Normal 2 4 3 4 3 3" xfId="5329"/>
    <cellStyle name="Normal 2 4 3 4 4" xfId="5330"/>
    <cellStyle name="Normal 2 4 3 4 4 2" xfId="5331"/>
    <cellStyle name="Normal 2 4 3 4 5" xfId="5332"/>
    <cellStyle name="Normal 2 4 3 5" xfId="5333"/>
    <cellStyle name="Normal 2 4 3 5 2" xfId="5334"/>
    <cellStyle name="Normal 2 4 3 5 2 2" xfId="5335"/>
    <cellStyle name="Normal 2 4 3 5 2 2 2" xfId="5336"/>
    <cellStyle name="Normal 2 4 3 5 2 3" xfId="5337"/>
    <cellStyle name="Normal 2 4 3 5 3" xfId="5338"/>
    <cellStyle name="Normal 2 4 3 5 3 2" xfId="5339"/>
    <cellStyle name="Normal 2 4 3 5 4" xfId="5340"/>
    <cellStyle name="Normal 2 4 3 6" xfId="5341"/>
    <cellStyle name="Normal 2 4 3 6 2" xfId="5342"/>
    <cellStyle name="Normal 2 4 3 6 2 2" xfId="5343"/>
    <cellStyle name="Normal 2 4 3 6 3" xfId="5344"/>
    <cellStyle name="Normal 2 4 3 7" xfId="5345"/>
    <cellStyle name="Normal 2 4 3 7 2" xfId="5346"/>
    <cellStyle name="Normal 2 4 3 8" xfId="5347"/>
    <cellStyle name="Normal 2 4 4" xfId="5348"/>
    <cellStyle name="Normal 2 4 4 2" xfId="5349"/>
    <cellStyle name="Normal 2 4 4 2 2" xfId="5350"/>
    <cellStyle name="Normal 2 4 4 2 2 2" xfId="5351"/>
    <cellStyle name="Normal 2 4 4 2 2 2 2" xfId="5352"/>
    <cellStyle name="Normal 2 4 4 2 2 2 2 2" xfId="5353"/>
    <cellStyle name="Normal 2 4 4 2 2 2 3" xfId="5354"/>
    <cellStyle name="Normal 2 4 4 2 2 3" xfId="5355"/>
    <cellStyle name="Normal 2 4 4 2 2 3 2" xfId="5356"/>
    <cellStyle name="Normal 2 4 4 2 2 3 2 2" xfId="5357"/>
    <cellStyle name="Normal 2 4 4 2 2 3 3" xfId="5358"/>
    <cellStyle name="Normal 2 4 4 2 2 4" xfId="5359"/>
    <cellStyle name="Normal 2 4 4 2 2 4 2" xfId="5360"/>
    <cellStyle name="Normal 2 4 4 2 2 5" xfId="5361"/>
    <cellStyle name="Normal 2 4 4 2 3" xfId="5362"/>
    <cellStyle name="Normal 2 4 4 2 3 2" xfId="5363"/>
    <cellStyle name="Normal 2 4 4 2 3 2 2" xfId="5364"/>
    <cellStyle name="Normal 2 4 4 2 3 2 2 2" xfId="5365"/>
    <cellStyle name="Normal 2 4 4 2 3 2 3" xfId="5366"/>
    <cellStyle name="Normal 2 4 4 2 3 3" xfId="5367"/>
    <cellStyle name="Normal 2 4 4 2 3 3 2" xfId="5368"/>
    <cellStyle name="Normal 2 4 4 2 3 4" xfId="5369"/>
    <cellStyle name="Normal 2 4 4 2 4" xfId="5370"/>
    <cellStyle name="Normal 2 4 4 2 4 2" xfId="5371"/>
    <cellStyle name="Normal 2 4 4 2 4 2 2" xfId="5372"/>
    <cellStyle name="Normal 2 4 4 2 4 3" xfId="5373"/>
    <cellStyle name="Normal 2 4 4 2 5" xfId="5374"/>
    <cellStyle name="Normal 2 4 4 2 5 2" xfId="5375"/>
    <cellStyle name="Normal 2 4 4 2 6" xfId="5376"/>
    <cellStyle name="Normal 2 4 4 3" xfId="5377"/>
    <cellStyle name="Normal 2 4 4 4" xfId="5378"/>
    <cellStyle name="Normal 2 4 4 4 2" xfId="5379"/>
    <cellStyle name="Normal 2 4 4 4 2 2" xfId="5380"/>
    <cellStyle name="Normal 2 4 4 4 2 2 2" xfId="5381"/>
    <cellStyle name="Normal 2 4 4 4 2 3" xfId="5382"/>
    <cellStyle name="Normal 2 4 4 4 3" xfId="5383"/>
    <cellStyle name="Normal 2 4 4 4 3 2" xfId="5384"/>
    <cellStyle name="Normal 2 4 4 4 3 2 2" xfId="5385"/>
    <cellStyle name="Normal 2 4 4 4 3 3" xfId="5386"/>
    <cellStyle name="Normal 2 4 4 4 4" xfId="5387"/>
    <cellStyle name="Normal 2 4 4 4 4 2" xfId="5388"/>
    <cellStyle name="Normal 2 4 4 4 5" xfId="5389"/>
    <cellStyle name="Normal 2 4 4 5" xfId="5390"/>
    <cellStyle name="Normal 2 4 4 5 2" xfId="5391"/>
    <cellStyle name="Normal 2 4 4 5 2 2" xfId="5392"/>
    <cellStyle name="Normal 2 4 4 5 2 2 2" xfId="5393"/>
    <cellStyle name="Normal 2 4 4 5 2 3" xfId="5394"/>
    <cellStyle name="Normal 2 4 4 5 3" xfId="5395"/>
    <cellStyle name="Normal 2 4 4 5 3 2" xfId="5396"/>
    <cellStyle name="Normal 2 4 4 5 4" xfId="5397"/>
    <cellStyle name="Normal 2 4 4 6" xfId="5398"/>
    <cellStyle name="Normal 2 4 4 6 2" xfId="5399"/>
    <cellStyle name="Normal 2 4 4 6 2 2" xfId="5400"/>
    <cellStyle name="Normal 2 4 4 6 3" xfId="5401"/>
    <cellStyle name="Normal 2 4 4 7" xfId="5402"/>
    <cellStyle name="Normal 2 4 4 7 2" xfId="5403"/>
    <cellStyle name="Normal 2 4 4 8" xfId="5404"/>
    <cellStyle name="Normal 2 4 5" xfId="5405"/>
    <cellStyle name="Normal 2 4 5 2" xfId="5406"/>
    <cellStyle name="Normal 2 4 5 2 2" xfId="5407"/>
    <cellStyle name="Normal 2 4 5 2 2 2" xfId="5408"/>
    <cellStyle name="Normal 2 4 5 2 2 2 2" xfId="5409"/>
    <cellStyle name="Normal 2 4 5 2 2 2 2 2" xfId="5410"/>
    <cellStyle name="Normal 2 4 5 2 2 2 3" xfId="5411"/>
    <cellStyle name="Normal 2 4 5 2 2 3" xfId="5412"/>
    <cellStyle name="Normal 2 4 5 2 2 3 2" xfId="5413"/>
    <cellStyle name="Normal 2 4 5 2 2 3 2 2" xfId="5414"/>
    <cellStyle name="Normal 2 4 5 2 2 3 3" xfId="5415"/>
    <cellStyle name="Normal 2 4 5 2 2 4" xfId="5416"/>
    <cellStyle name="Normal 2 4 5 2 2 4 2" xfId="5417"/>
    <cellStyle name="Normal 2 4 5 2 2 5" xfId="5418"/>
    <cellStyle name="Normal 2 4 5 2 3" xfId="5419"/>
    <cellStyle name="Normal 2 4 5 2 3 2" xfId="5420"/>
    <cellStyle name="Normal 2 4 5 2 3 2 2" xfId="5421"/>
    <cellStyle name="Normal 2 4 5 2 3 2 2 2" xfId="5422"/>
    <cellStyle name="Normal 2 4 5 2 3 2 3" xfId="5423"/>
    <cellStyle name="Normal 2 4 5 2 3 3" xfId="5424"/>
    <cellStyle name="Normal 2 4 5 2 3 3 2" xfId="5425"/>
    <cellStyle name="Normal 2 4 5 2 3 4" xfId="5426"/>
    <cellStyle name="Normal 2 4 5 2 4" xfId="5427"/>
    <cellStyle name="Normal 2 4 5 2 4 2" xfId="5428"/>
    <cellStyle name="Normal 2 4 5 2 4 2 2" xfId="5429"/>
    <cellStyle name="Normal 2 4 5 2 4 3" xfId="5430"/>
    <cellStyle name="Normal 2 4 5 2 5" xfId="5431"/>
    <cellStyle name="Normal 2 4 5 2 5 2" xfId="5432"/>
    <cellStyle name="Normal 2 4 5 2 6" xfId="5433"/>
    <cellStyle name="Normal 2 4 5 3" xfId="5434"/>
    <cellStyle name="Normal 2 4 5 4" xfId="5435"/>
    <cellStyle name="Normal 2 4 5 4 2" xfId="5436"/>
    <cellStyle name="Normal 2 4 5 4 2 2" xfId="5437"/>
    <cellStyle name="Normal 2 4 5 4 2 2 2" xfId="5438"/>
    <cellStyle name="Normal 2 4 5 4 2 3" xfId="5439"/>
    <cellStyle name="Normal 2 4 5 4 3" xfId="5440"/>
    <cellStyle name="Normal 2 4 5 4 3 2" xfId="5441"/>
    <cellStyle name="Normal 2 4 5 4 3 2 2" xfId="5442"/>
    <cellStyle name="Normal 2 4 5 4 3 3" xfId="5443"/>
    <cellStyle name="Normal 2 4 5 4 4" xfId="5444"/>
    <cellStyle name="Normal 2 4 5 4 4 2" xfId="5445"/>
    <cellStyle name="Normal 2 4 5 4 5" xfId="5446"/>
    <cellStyle name="Normal 2 4 5 5" xfId="5447"/>
    <cellStyle name="Normal 2 4 5 5 2" xfId="5448"/>
    <cellStyle name="Normal 2 4 5 5 2 2" xfId="5449"/>
    <cellStyle name="Normal 2 4 5 5 2 2 2" xfId="5450"/>
    <cellStyle name="Normal 2 4 5 5 2 3" xfId="5451"/>
    <cellStyle name="Normal 2 4 5 5 3" xfId="5452"/>
    <cellStyle name="Normal 2 4 5 5 3 2" xfId="5453"/>
    <cellStyle name="Normal 2 4 5 5 4" xfId="5454"/>
    <cellStyle name="Normal 2 4 5 6" xfId="5455"/>
    <cellStyle name="Normal 2 4 5 6 2" xfId="5456"/>
    <cellStyle name="Normal 2 4 5 6 2 2" xfId="5457"/>
    <cellStyle name="Normal 2 4 5 6 3" xfId="5458"/>
    <cellStyle name="Normal 2 4 5 7" xfId="5459"/>
    <cellStyle name="Normal 2 4 5 7 2" xfId="5460"/>
    <cellStyle name="Normal 2 4 5 8" xfId="5461"/>
    <cellStyle name="Normal 2 4 6" xfId="5462"/>
    <cellStyle name="Normal 2 4 6 2" xfId="5463"/>
    <cellStyle name="Normal 2 4 6 2 2" xfId="5464"/>
    <cellStyle name="Normal 2 4 6 2 2 2" xfId="5465"/>
    <cellStyle name="Normal 2 4 6 2 2 2 2" xfId="5466"/>
    <cellStyle name="Normal 2 4 6 2 2 2 2 2" xfId="5467"/>
    <cellStyle name="Normal 2 4 6 2 2 2 3" xfId="5468"/>
    <cellStyle name="Normal 2 4 6 2 2 3" xfId="5469"/>
    <cellStyle name="Normal 2 4 6 2 2 3 2" xfId="5470"/>
    <cellStyle name="Normal 2 4 6 2 2 3 2 2" xfId="5471"/>
    <cellStyle name="Normal 2 4 6 2 2 3 3" xfId="5472"/>
    <cellStyle name="Normal 2 4 6 2 2 4" xfId="5473"/>
    <cellStyle name="Normal 2 4 6 2 2 4 2" xfId="5474"/>
    <cellStyle name="Normal 2 4 6 2 2 5" xfId="5475"/>
    <cellStyle name="Normal 2 4 6 2 3" xfId="5476"/>
    <cellStyle name="Normal 2 4 6 2 3 2" xfId="5477"/>
    <cellStyle name="Normal 2 4 6 2 3 2 2" xfId="5478"/>
    <cellStyle name="Normal 2 4 6 2 3 2 2 2" xfId="5479"/>
    <cellStyle name="Normal 2 4 6 2 3 2 3" xfId="5480"/>
    <cellStyle name="Normal 2 4 6 2 3 3" xfId="5481"/>
    <cellStyle name="Normal 2 4 6 2 3 3 2" xfId="5482"/>
    <cellStyle name="Normal 2 4 6 2 3 4" xfId="5483"/>
    <cellStyle name="Normal 2 4 6 2 4" xfId="5484"/>
    <cellStyle name="Normal 2 4 6 2 4 2" xfId="5485"/>
    <cellStyle name="Normal 2 4 6 2 4 2 2" xfId="5486"/>
    <cellStyle name="Normal 2 4 6 2 4 3" xfId="5487"/>
    <cellStyle name="Normal 2 4 6 2 5" xfId="5488"/>
    <cellStyle name="Normal 2 4 6 2 5 2" xfId="5489"/>
    <cellStyle name="Normal 2 4 6 2 6" xfId="5490"/>
    <cellStyle name="Normal 2 4 6 3" xfId="5491"/>
    <cellStyle name="Normal 2 4 6 4" xfId="5492"/>
    <cellStyle name="Normal 2 4 6 4 2" xfId="5493"/>
    <cellStyle name="Normal 2 4 6 4 2 2" xfId="5494"/>
    <cellStyle name="Normal 2 4 6 4 2 2 2" xfId="5495"/>
    <cellStyle name="Normal 2 4 6 4 2 3" xfId="5496"/>
    <cellStyle name="Normal 2 4 6 4 3" xfId="5497"/>
    <cellStyle name="Normal 2 4 6 4 3 2" xfId="5498"/>
    <cellStyle name="Normal 2 4 6 4 3 2 2" xfId="5499"/>
    <cellStyle name="Normal 2 4 6 4 3 3" xfId="5500"/>
    <cellStyle name="Normal 2 4 6 4 4" xfId="5501"/>
    <cellStyle name="Normal 2 4 6 4 4 2" xfId="5502"/>
    <cellStyle name="Normal 2 4 6 4 5" xfId="5503"/>
    <cellStyle name="Normal 2 4 6 5" xfId="5504"/>
    <cellStyle name="Normal 2 4 6 5 2" xfId="5505"/>
    <cellStyle name="Normal 2 4 6 5 2 2" xfId="5506"/>
    <cellStyle name="Normal 2 4 6 5 2 2 2" xfId="5507"/>
    <cellStyle name="Normal 2 4 6 5 2 3" xfId="5508"/>
    <cellStyle name="Normal 2 4 6 5 3" xfId="5509"/>
    <cellStyle name="Normal 2 4 6 5 3 2" xfId="5510"/>
    <cellStyle name="Normal 2 4 6 5 4" xfId="5511"/>
    <cellStyle name="Normal 2 4 6 6" xfId="5512"/>
    <cellStyle name="Normal 2 4 6 6 2" xfId="5513"/>
    <cellStyle name="Normal 2 4 6 6 2 2" xfId="5514"/>
    <cellStyle name="Normal 2 4 6 6 3" xfId="5515"/>
    <cellStyle name="Normal 2 4 6 7" xfId="5516"/>
    <cellStyle name="Normal 2 4 6 7 2" xfId="5517"/>
    <cellStyle name="Normal 2 4 6 8" xfId="5518"/>
    <cellStyle name="Normal 2 4 7" xfId="5519"/>
    <cellStyle name="Normal 2 4 7 2" xfId="5520"/>
    <cellStyle name="Normal 2 4 7 2 2" xfId="5521"/>
    <cellStyle name="Normal 2 4 7 2 2 2" xfId="5522"/>
    <cellStyle name="Normal 2 4 7 2 2 2 2" xfId="5523"/>
    <cellStyle name="Normal 2 4 7 2 2 2 2 2" xfId="5524"/>
    <cellStyle name="Normal 2 4 7 2 2 2 3" xfId="5525"/>
    <cellStyle name="Normal 2 4 7 2 2 3" xfId="5526"/>
    <cellStyle name="Normal 2 4 7 2 2 3 2" xfId="5527"/>
    <cellStyle name="Normal 2 4 7 2 2 3 2 2" xfId="5528"/>
    <cellStyle name="Normal 2 4 7 2 2 3 3" xfId="5529"/>
    <cellStyle name="Normal 2 4 7 2 2 4" xfId="5530"/>
    <cellStyle name="Normal 2 4 7 2 2 4 2" xfId="5531"/>
    <cellStyle name="Normal 2 4 7 2 2 5" xfId="5532"/>
    <cellStyle name="Normal 2 4 7 2 3" xfId="5533"/>
    <cellStyle name="Normal 2 4 7 2 3 2" xfId="5534"/>
    <cellStyle name="Normal 2 4 7 2 3 2 2" xfId="5535"/>
    <cellStyle name="Normal 2 4 7 2 3 2 2 2" xfId="5536"/>
    <cellStyle name="Normal 2 4 7 2 3 2 3" xfId="5537"/>
    <cellStyle name="Normal 2 4 7 2 3 3" xfId="5538"/>
    <cellStyle name="Normal 2 4 7 2 3 3 2" xfId="5539"/>
    <cellStyle name="Normal 2 4 7 2 3 4" xfId="5540"/>
    <cellStyle name="Normal 2 4 7 2 4" xfId="5541"/>
    <cellStyle name="Normal 2 4 7 2 4 2" xfId="5542"/>
    <cellStyle name="Normal 2 4 7 2 4 2 2" xfId="5543"/>
    <cellStyle name="Normal 2 4 7 2 4 3" xfId="5544"/>
    <cellStyle name="Normal 2 4 7 2 5" xfId="5545"/>
    <cellStyle name="Normal 2 4 7 2 5 2" xfId="5546"/>
    <cellStyle name="Normal 2 4 7 2 6" xfId="5547"/>
    <cellStyle name="Normal 2 4 7 3" xfId="5548"/>
    <cellStyle name="Normal 2 4 7 4" xfId="5549"/>
    <cellStyle name="Normal 2 4 7 4 2" xfId="5550"/>
    <cellStyle name="Normal 2 4 7 4 2 2" xfId="5551"/>
    <cellStyle name="Normal 2 4 7 4 2 2 2" xfId="5552"/>
    <cellStyle name="Normal 2 4 7 4 2 3" xfId="5553"/>
    <cellStyle name="Normal 2 4 7 4 3" xfId="5554"/>
    <cellStyle name="Normal 2 4 7 4 3 2" xfId="5555"/>
    <cellStyle name="Normal 2 4 7 4 3 2 2" xfId="5556"/>
    <cellStyle name="Normal 2 4 7 4 3 3" xfId="5557"/>
    <cellStyle name="Normal 2 4 7 4 4" xfId="5558"/>
    <cellStyle name="Normal 2 4 7 4 4 2" xfId="5559"/>
    <cellStyle name="Normal 2 4 7 4 5" xfId="5560"/>
    <cellStyle name="Normal 2 4 7 5" xfId="5561"/>
    <cellStyle name="Normal 2 4 7 5 2" xfId="5562"/>
    <cellStyle name="Normal 2 4 7 5 2 2" xfId="5563"/>
    <cellStyle name="Normal 2 4 7 5 2 2 2" xfId="5564"/>
    <cellStyle name="Normal 2 4 7 5 2 3" xfId="5565"/>
    <cellStyle name="Normal 2 4 7 5 3" xfId="5566"/>
    <cellStyle name="Normal 2 4 7 5 3 2" xfId="5567"/>
    <cellStyle name="Normal 2 4 7 5 4" xfId="5568"/>
    <cellStyle name="Normal 2 4 7 6" xfId="5569"/>
    <cellStyle name="Normal 2 4 7 6 2" xfId="5570"/>
    <cellStyle name="Normal 2 4 7 6 2 2" xfId="5571"/>
    <cellStyle name="Normal 2 4 7 6 3" xfId="5572"/>
    <cellStyle name="Normal 2 4 7 7" xfId="5573"/>
    <cellStyle name="Normal 2 4 7 7 2" xfId="5574"/>
    <cellStyle name="Normal 2 4 7 8" xfId="5575"/>
    <cellStyle name="Normal 2 4 8" xfId="5576"/>
    <cellStyle name="Normal 2 4 8 2" xfId="5577"/>
    <cellStyle name="Normal 2 4 8 2 2" xfId="5578"/>
    <cellStyle name="Normal 2 4 8 2 2 2" xfId="5579"/>
    <cellStyle name="Normal 2 4 8 2 2 2 2" xfId="5580"/>
    <cellStyle name="Normal 2 4 8 2 2 2 2 2" xfId="5581"/>
    <cellStyle name="Normal 2 4 8 2 2 2 3" xfId="5582"/>
    <cellStyle name="Normal 2 4 8 2 2 3" xfId="5583"/>
    <cellStyle name="Normal 2 4 8 2 2 3 2" xfId="5584"/>
    <cellStyle name="Normal 2 4 8 2 2 3 2 2" xfId="5585"/>
    <cellStyle name="Normal 2 4 8 2 2 3 3" xfId="5586"/>
    <cellStyle name="Normal 2 4 8 2 2 4" xfId="5587"/>
    <cellStyle name="Normal 2 4 8 2 2 4 2" xfId="5588"/>
    <cellStyle name="Normal 2 4 8 2 2 5" xfId="5589"/>
    <cellStyle name="Normal 2 4 8 2 3" xfId="5590"/>
    <cellStyle name="Normal 2 4 8 2 3 2" xfId="5591"/>
    <cellStyle name="Normal 2 4 8 2 3 2 2" xfId="5592"/>
    <cellStyle name="Normal 2 4 8 2 3 2 2 2" xfId="5593"/>
    <cellStyle name="Normal 2 4 8 2 3 2 3" xfId="5594"/>
    <cellStyle name="Normal 2 4 8 2 3 3" xfId="5595"/>
    <cellStyle name="Normal 2 4 8 2 3 3 2" xfId="5596"/>
    <cellStyle name="Normal 2 4 8 2 3 4" xfId="5597"/>
    <cellStyle name="Normal 2 4 8 2 4" xfId="5598"/>
    <cellStyle name="Normal 2 4 8 2 4 2" xfId="5599"/>
    <cellStyle name="Normal 2 4 8 2 4 2 2" xfId="5600"/>
    <cellStyle name="Normal 2 4 8 2 4 3" xfId="5601"/>
    <cellStyle name="Normal 2 4 8 2 5" xfId="5602"/>
    <cellStyle name="Normal 2 4 8 2 5 2" xfId="5603"/>
    <cellStyle name="Normal 2 4 8 2 6" xfId="5604"/>
    <cellStyle name="Normal 2 4 8 3" xfId="5605"/>
    <cellStyle name="Normal 2 4 8 4" xfId="5606"/>
    <cellStyle name="Normal 2 4 8 4 2" xfId="5607"/>
    <cellStyle name="Normal 2 4 8 4 2 2" xfId="5608"/>
    <cellStyle name="Normal 2 4 8 4 2 2 2" xfId="5609"/>
    <cellStyle name="Normal 2 4 8 4 2 3" xfId="5610"/>
    <cellStyle name="Normal 2 4 8 4 3" xfId="5611"/>
    <cellStyle name="Normal 2 4 8 4 3 2" xfId="5612"/>
    <cellStyle name="Normal 2 4 8 4 3 2 2" xfId="5613"/>
    <cellStyle name="Normal 2 4 8 4 3 3" xfId="5614"/>
    <cellStyle name="Normal 2 4 8 4 4" xfId="5615"/>
    <cellStyle name="Normal 2 4 8 4 4 2" xfId="5616"/>
    <cellStyle name="Normal 2 4 8 4 5" xfId="5617"/>
    <cellStyle name="Normal 2 4 8 5" xfId="5618"/>
    <cellStyle name="Normal 2 4 8 5 2" xfId="5619"/>
    <cellStyle name="Normal 2 4 8 5 2 2" xfId="5620"/>
    <cellStyle name="Normal 2 4 8 5 2 2 2" xfId="5621"/>
    <cellStyle name="Normal 2 4 8 5 2 3" xfId="5622"/>
    <cellStyle name="Normal 2 4 8 5 3" xfId="5623"/>
    <cellStyle name="Normal 2 4 8 5 3 2" xfId="5624"/>
    <cellStyle name="Normal 2 4 8 5 4" xfId="5625"/>
    <cellStyle name="Normal 2 4 8 6" xfId="5626"/>
    <cellStyle name="Normal 2 4 8 6 2" xfId="5627"/>
    <cellStyle name="Normal 2 4 8 6 2 2" xfId="5628"/>
    <cellStyle name="Normal 2 4 8 6 3" xfId="5629"/>
    <cellStyle name="Normal 2 4 8 7" xfId="5630"/>
    <cellStyle name="Normal 2 4 8 7 2" xfId="5631"/>
    <cellStyle name="Normal 2 4 8 8" xfId="5632"/>
    <cellStyle name="Normal 2 4 9" xfId="5633"/>
    <cellStyle name="Normal 2 4 9 2" xfId="5634"/>
    <cellStyle name="Normal 2 4 9 2 2" xfId="5635"/>
    <cellStyle name="Normal 2 4 9 2 2 2" xfId="5636"/>
    <cellStyle name="Normal 2 4 9 2 2 2 2" xfId="5637"/>
    <cellStyle name="Normal 2 4 9 2 2 2 2 2" xfId="5638"/>
    <cellStyle name="Normal 2 4 9 2 2 2 3" xfId="5639"/>
    <cellStyle name="Normal 2 4 9 2 2 3" xfId="5640"/>
    <cellStyle name="Normal 2 4 9 2 2 3 2" xfId="5641"/>
    <cellStyle name="Normal 2 4 9 2 2 3 2 2" xfId="5642"/>
    <cellStyle name="Normal 2 4 9 2 2 3 3" xfId="5643"/>
    <cellStyle name="Normal 2 4 9 2 2 4" xfId="5644"/>
    <cellStyle name="Normal 2 4 9 2 2 4 2" xfId="5645"/>
    <cellStyle name="Normal 2 4 9 2 2 5" xfId="5646"/>
    <cellStyle name="Normal 2 4 9 2 3" xfId="5647"/>
    <cellStyle name="Normal 2 4 9 2 3 2" xfId="5648"/>
    <cellStyle name="Normal 2 4 9 2 3 2 2" xfId="5649"/>
    <cellStyle name="Normal 2 4 9 2 3 2 2 2" xfId="5650"/>
    <cellStyle name="Normal 2 4 9 2 3 2 3" xfId="5651"/>
    <cellStyle name="Normal 2 4 9 2 3 3" xfId="5652"/>
    <cellStyle name="Normal 2 4 9 2 3 3 2" xfId="5653"/>
    <cellStyle name="Normal 2 4 9 2 3 4" xfId="5654"/>
    <cellStyle name="Normal 2 4 9 2 4" xfId="5655"/>
    <cellStyle name="Normal 2 4 9 2 4 2" xfId="5656"/>
    <cellStyle name="Normal 2 4 9 2 4 2 2" xfId="5657"/>
    <cellStyle name="Normal 2 4 9 2 4 3" xfId="5658"/>
    <cellStyle name="Normal 2 4 9 2 5" xfId="5659"/>
    <cellStyle name="Normal 2 4 9 2 5 2" xfId="5660"/>
    <cellStyle name="Normal 2 4 9 2 6" xfId="5661"/>
    <cellStyle name="Normal 2 4 9 3" xfId="5662"/>
    <cellStyle name="Normal 2 4 9 4" xfId="5663"/>
    <cellStyle name="Normal 2 4 9 4 2" xfId="5664"/>
    <cellStyle name="Normal 2 4 9 4 2 2" xfId="5665"/>
    <cellStyle name="Normal 2 4 9 4 2 2 2" xfId="5666"/>
    <cellStyle name="Normal 2 4 9 4 2 3" xfId="5667"/>
    <cellStyle name="Normal 2 4 9 4 3" xfId="5668"/>
    <cellStyle name="Normal 2 4 9 4 3 2" xfId="5669"/>
    <cellStyle name="Normal 2 4 9 4 3 2 2" xfId="5670"/>
    <cellStyle name="Normal 2 4 9 4 3 3" xfId="5671"/>
    <cellStyle name="Normal 2 4 9 4 4" xfId="5672"/>
    <cellStyle name="Normal 2 4 9 4 4 2" xfId="5673"/>
    <cellStyle name="Normal 2 4 9 4 5" xfId="5674"/>
    <cellStyle name="Normal 2 4 9 5" xfId="5675"/>
    <cellStyle name="Normal 2 4 9 5 2" xfId="5676"/>
    <cellStyle name="Normal 2 4 9 5 2 2" xfId="5677"/>
    <cellStyle name="Normal 2 4 9 5 2 2 2" xfId="5678"/>
    <cellStyle name="Normal 2 4 9 5 2 3" xfId="5679"/>
    <cellStyle name="Normal 2 4 9 5 3" xfId="5680"/>
    <cellStyle name="Normal 2 4 9 5 3 2" xfId="5681"/>
    <cellStyle name="Normal 2 4 9 5 4" xfId="5682"/>
    <cellStyle name="Normal 2 4 9 6" xfId="5683"/>
    <cellStyle name="Normal 2 4 9 6 2" xfId="5684"/>
    <cellStyle name="Normal 2 4 9 6 2 2" xfId="5685"/>
    <cellStyle name="Normal 2 4 9 6 3" xfId="5686"/>
    <cellStyle name="Normal 2 4 9 7" xfId="5687"/>
    <cellStyle name="Normal 2 4 9 7 2" xfId="5688"/>
    <cellStyle name="Normal 2 4 9 8" xfId="5689"/>
    <cellStyle name="Normal 2 40" xfId="5690"/>
    <cellStyle name="Normal 2 41" xfId="5691"/>
    <cellStyle name="Normal 2 5" xfId="5692"/>
    <cellStyle name="Normal 2 5 2" xfId="5693"/>
    <cellStyle name="Normal 2 5 2 2" xfId="5694"/>
    <cellStyle name="Normal 2 5 2 2 2" xfId="5695"/>
    <cellStyle name="Normal 2 5 2 2 2 2" xfId="5696"/>
    <cellStyle name="Normal 2 5 2 2 2 2 2" xfId="5697"/>
    <cellStyle name="Normal 2 5 2 2 2 3" xfId="5698"/>
    <cellStyle name="Normal 2 5 2 2 3" xfId="5699"/>
    <cellStyle name="Normal 2 5 2 2 3 2" xfId="5700"/>
    <cellStyle name="Normal 2 5 2 2 3 2 2" xfId="5701"/>
    <cellStyle name="Normal 2 5 2 2 3 3" xfId="5702"/>
    <cellStyle name="Normal 2 5 2 2 4" xfId="5703"/>
    <cellStyle name="Normal 2 5 2 2 4 2" xfId="5704"/>
    <cellStyle name="Normal 2 5 2 2 5" xfId="5705"/>
    <cellStyle name="Normal 2 5 2 3" xfId="5706"/>
    <cellStyle name="Normal 2 5 2 3 2" xfId="5707"/>
    <cellStyle name="Normal 2 5 2 3 2 2" xfId="5708"/>
    <cellStyle name="Normal 2 5 2 3 2 2 2" xfId="5709"/>
    <cellStyle name="Normal 2 5 2 3 2 3" xfId="5710"/>
    <cellStyle name="Normal 2 5 2 3 3" xfId="5711"/>
    <cellStyle name="Normal 2 5 2 3 3 2" xfId="5712"/>
    <cellStyle name="Normal 2 5 2 3 4" xfId="5713"/>
    <cellStyle name="Normal 2 5 2 4" xfId="5714"/>
    <cellStyle name="Normal 2 5 2 4 2" xfId="5715"/>
    <cellStyle name="Normal 2 5 2 4 2 2" xfId="5716"/>
    <cellStyle name="Normal 2 5 2 4 3" xfId="5717"/>
    <cellStyle name="Normal 2 5 2 5" xfId="5718"/>
    <cellStyle name="Normal 2 5 2 5 2" xfId="5719"/>
    <cellStyle name="Normal 2 5 2 6" xfId="5720"/>
    <cellStyle name="Normal 2 5 3" xfId="5721"/>
    <cellStyle name="Normal 2 5 4" xfId="5722"/>
    <cellStyle name="Normal 2 5 4 2" xfId="5723"/>
    <cellStyle name="Normal 2 5 4 2 2" xfId="5724"/>
    <cellStyle name="Normal 2 5 4 2 2 2" xfId="5725"/>
    <cellStyle name="Normal 2 5 4 2 3" xfId="5726"/>
    <cellStyle name="Normal 2 5 4 3" xfId="5727"/>
    <cellStyle name="Normal 2 5 4 3 2" xfId="5728"/>
    <cellStyle name="Normal 2 5 4 3 2 2" xfId="5729"/>
    <cellStyle name="Normal 2 5 4 3 3" xfId="5730"/>
    <cellStyle name="Normal 2 5 4 4" xfId="5731"/>
    <cellStyle name="Normal 2 5 4 4 2" xfId="5732"/>
    <cellStyle name="Normal 2 5 4 5" xfId="5733"/>
    <cellStyle name="Normal 2 5 5" xfId="5734"/>
    <cellStyle name="Normal 2 5 5 2" xfId="5735"/>
    <cellStyle name="Normal 2 5 5 2 2" xfId="5736"/>
    <cellStyle name="Normal 2 5 5 2 2 2" xfId="5737"/>
    <cellStyle name="Normal 2 5 5 2 3" xfId="5738"/>
    <cellStyle name="Normal 2 5 5 3" xfId="5739"/>
    <cellStyle name="Normal 2 5 5 3 2" xfId="5740"/>
    <cellStyle name="Normal 2 5 5 4" xfId="5741"/>
    <cellStyle name="Normal 2 5 6" xfId="5742"/>
    <cellStyle name="Normal 2 5 6 2" xfId="5743"/>
    <cellStyle name="Normal 2 5 6 2 2" xfId="5744"/>
    <cellStyle name="Normal 2 5 6 3" xfId="5745"/>
    <cellStyle name="Normal 2 5 7" xfId="5746"/>
    <cellStyle name="Normal 2 5 7 2" xfId="5747"/>
    <cellStyle name="Normal 2 5 8" xfId="5748"/>
    <cellStyle name="Normal 2 6" xfId="5749"/>
    <cellStyle name="Normal 2 6 2" xfId="5750"/>
    <cellStyle name="Normal 2 6 2 2" xfId="5751"/>
    <cellStyle name="Normal 2 6 2 2 2" xfId="5752"/>
    <cellStyle name="Normal 2 6 2 2 2 2" xfId="5753"/>
    <cellStyle name="Normal 2 6 2 2 2 2 2" xfId="5754"/>
    <cellStyle name="Normal 2 6 2 2 2 3" xfId="5755"/>
    <cellStyle name="Normal 2 6 2 2 3" xfId="5756"/>
    <cellStyle name="Normal 2 6 2 2 3 2" xfId="5757"/>
    <cellStyle name="Normal 2 6 2 2 3 2 2" xfId="5758"/>
    <cellStyle name="Normal 2 6 2 2 3 3" xfId="5759"/>
    <cellStyle name="Normal 2 6 2 2 4" xfId="5760"/>
    <cellStyle name="Normal 2 6 2 2 4 2" xfId="5761"/>
    <cellStyle name="Normal 2 6 2 2 5" xfId="5762"/>
    <cellStyle name="Normal 2 6 2 3" xfId="5763"/>
    <cellStyle name="Normal 2 6 2 3 2" xfId="5764"/>
    <cellStyle name="Normal 2 6 2 3 2 2" xfId="5765"/>
    <cellStyle name="Normal 2 6 2 3 2 2 2" xfId="5766"/>
    <cellStyle name="Normal 2 6 2 3 2 3" xfId="5767"/>
    <cellStyle name="Normal 2 6 2 3 3" xfId="5768"/>
    <cellStyle name="Normal 2 6 2 3 3 2" xfId="5769"/>
    <cellStyle name="Normal 2 6 2 3 4" xfId="5770"/>
    <cellStyle name="Normal 2 6 2 4" xfId="5771"/>
    <cellStyle name="Normal 2 6 2 4 2" xfId="5772"/>
    <cellStyle name="Normal 2 6 2 4 2 2" xfId="5773"/>
    <cellStyle name="Normal 2 6 2 4 3" xfId="5774"/>
    <cellStyle name="Normal 2 6 2 5" xfId="5775"/>
    <cellStyle name="Normal 2 6 2 5 2" xfId="5776"/>
    <cellStyle name="Normal 2 6 2 6" xfId="5777"/>
    <cellStyle name="Normal 2 6 3" xfId="5778"/>
    <cellStyle name="Normal 2 6 4" xfId="5779"/>
    <cellStyle name="Normal 2 6 4 2" xfId="5780"/>
    <cellStyle name="Normal 2 6 4 2 2" xfId="5781"/>
    <cellStyle name="Normal 2 6 4 2 2 2" xfId="5782"/>
    <cellStyle name="Normal 2 6 4 2 3" xfId="5783"/>
    <cellStyle name="Normal 2 6 4 3" xfId="5784"/>
    <cellStyle name="Normal 2 6 4 3 2" xfId="5785"/>
    <cellStyle name="Normal 2 6 4 3 2 2" xfId="5786"/>
    <cellStyle name="Normal 2 6 4 3 3" xfId="5787"/>
    <cellStyle name="Normal 2 6 4 4" xfId="5788"/>
    <cellStyle name="Normal 2 6 4 4 2" xfId="5789"/>
    <cellStyle name="Normal 2 6 4 5" xfId="5790"/>
    <cellStyle name="Normal 2 6 5" xfId="5791"/>
    <cellStyle name="Normal 2 6 5 2" xfId="5792"/>
    <cellStyle name="Normal 2 6 5 2 2" xfId="5793"/>
    <cellStyle name="Normal 2 6 5 2 2 2" xfId="5794"/>
    <cellStyle name="Normal 2 6 5 2 3" xfId="5795"/>
    <cellStyle name="Normal 2 6 5 3" xfId="5796"/>
    <cellStyle name="Normal 2 6 5 3 2" xfId="5797"/>
    <cellStyle name="Normal 2 6 5 4" xfId="5798"/>
    <cellStyle name="Normal 2 6 6" xfId="5799"/>
    <cellStyle name="Normal 2 6 6 2" xfId="5800"/>
    <cellStyle name="Normal 2 6 6 2 2" xfId="5801"/>
    <cellStyle name="Normal 2 6 6 3" xfId="5802"/>
    <cellStyle name="Normal 2 6 7" xfId="5803"/>
    <cellStyle name="Normal 2 6 7 2" xfId="5804"/>
    <cellStyle name="Normal 2 6 8" xfId="5805"/>
    <cellStyle name="Normal 2 7" xfId="5806"/>
    <cellStyle name="Normal 2 7 2" xfId="5807"/>
    <cellStyle name="Normal 2 7 2 2" xfId="5808"/>
    <cellStyle name="Normal 2 7 2 2 2" xfId="5809"/>
    <cellStyle name="Normal 2 7 2 2 2 2" xfId="5810"/>
    <cellStyle name="Normal 2 7 2 2 2 2 2" xfId="5811"/>
    <cellStyle name="Normal 2 7 2 2 2 3" xfId="5812"/>
    <cellStyle name="Normal 2 7 2 2 3" xfId="5813"/>
    <cellStyle name="Normal 2 7 2 2 3 2" xfId="5814"/>
    <cellStyle name="Normal 2 7 2 2 3 2 2" xfId="5815"/>
    <cellStyle name="Normal 2 7 2 2 3 3" xfId="5816"/>
    <cellStyle name="Normal 2 7 2 2 4" xfId="5817"/>
    <cellStyle name="Normal 2 7 2 2 4 2" xfId="5818"/>
    <cellStyle name="Normal 2 7 2 2 5" xfId="5819"/>
    <cellStyle name="Normal 2 7 2 3" xfId="5820"/>
    <cellStyle name="Normal 2 7 2 3 2" xfId="5821"/>
    <cellStyle name="Normal 2 7 2 3 2 2" xfId="5822"/>
    <cellStyle name="Normal 2 7 2 3 2 2 2" xfId="5823"/>
    <cellStyle name="Normal 2 7 2 3 2 3" xfId="5824"/>
    <cellStyle name="Normal 2 7 2 3 3" xfId="5825"/>
    <cellStyle name="Normal 2 7 2 3 3 2" xfId="5826"/>
    <cellStyle name="Normal 2 7 2 3 4" xfId="5827"/>
    <cellStyle name="Normal 2 7 2 4" xfId="5828"/>
    <cellStyle name="Normal 2 7 2 4 2" xfId="5829"/>
    <cellStyle name="Normal 2 7 2 4 2 2" xfId="5830"/>
    <cellStyle name="Normal 2 7 2 4 3" xfId="5831"/>
    <cellStyle name="Normal 2 7 2 5" xfId="5832"/>
    <cellStyle name="Normal 2 7 2 5 2" xfId="5833"/>
    <cellStyle name="Normal 2 7 2 6" xfId="5834"/>
    <cellStyle name="Normal 2 7 3" xfId="5835"/>
    <cellStyle name="Normal 2 7 4" xfId="5836"/>
    <cellStyle name="Normal 2 7 4 2" xfId="5837"/>
    <cellStyle name="Normal 2 7 4 2 2" xfId="5838"/>
    <cellStyle name="Normal 2 7 4 2 2 2" xfId="5839"/>
    <cellStyle name="Normal 2 7 4 2 3" xfId="5840"/>
    <cellStyle name="Normal 2 7 4 3" xfId="5841"/>
    <cellStyle name="Normal 2 7 4 3 2" xfId="5842"/>
    <cellStyle name="Normal 2 7 4 3 2 2" xfId="5843"/>
    <cellStyle name="Normal 2 7 4 3 3" xfId="5844"/>
    <cellStyle name="Normal 2 7 4 4" xfId="5845"/>
    <cellStyle name="Normal 2 7 4 4 2" xfId="5846"/>
    <cellStyle name="Normal 2 7 4 5" xfId="5847"/>
    <cellStyle name="Normal 2 7 5" xfId="5848"/>
    <cellStyle name="Normal 2 7 5 2" xfId="5849"/>
    <cellStyle name="Normal 2 7 5 2 2" xfId="5850"/>
    <cellStyle name="Normal 2 7 5 2 2 2" xfId="5851"/>
    <cellStyle name="Normal 2 7 5 2 3" xfId="5852"/>
    <cellStyle name="Normal 2 7 5 3" xfId="5853"/>
    <cellStyle name="Normal 2 7 5 3 2" xfId="5854"/>
    <cellStyle name="Normal 2 7 5 4" xfId="5855"/>
    <cellStyle name="Normal 2 7 6" xfId="5856"/>
    <cellStyle name="Normal 2 7 6 2" xfId="5857"/>
    <cellStyle name="Normal 2 7 6 2 2" xfId="5858"/>
    <cellStyle name="Normal 2 7 6 3" xfId="5859"/>
    <cellStyle name="Normal 2 7 7" xfId="5860"/>
    <cellStyle name="Normal 2 7 7 2" xfId="5861"/>
    <cellStyle name="Normal 2 7 8" xfId="5862"/>
    <cellStyle name="Normal 2 8" xfId="5863"/>
    <cellStyle name="Normal 2 8 2" xfId="5864"/>
    <cellStyle name="Normal 2 8 2 2" xfId="5865"/>
    <cellStyle name="Normal 2 8 2 2 2" xfId="5866"/>
    <cellStyle name="Normal 2 8 2 2 2 2" xfId="5867"/>
    <cellStyle name="Normal 2 8 2 2 2 2 2" xfId="5868"/>
    <cellStyle name="Normal 2 8 2 2 2 3" xfId="5869"/>
    <cellStyle name="Normal 2 8 2 2 3" xfId="5870"/>
    <cellStyle name="Normal 2 8 2 2 3 2" xfId="5871"/>
    <cellStyle name="Normal 2 8 2 2 3 2 2" xfId="5872"/>
    <cellStyle name="Normal 2 8 2 2 3 3" xfId="5873"/>
    <cellStyle name="Normal 2 8 2 2 4" xfId="5874"/>
    <cellStyle name="Normal 2 8 2 2 4 2" xfId="5875"/>
    <cellStyle name="Normal 2 8 2 2 5" xfId="5876"/>
    <cellStyle name="Normal 2 8 2 3" xfId="5877"/>
    <cellStyle name="Normal 2 8 2 3 2" xfId="5878"/>
    <cellStyle name="Normal 2 8 2 3 2 2" xfId="5879"/>
    <cellStyle name="Normal 2 8 2 3 2 2 2" xfId="5880"/>
    <cellStyle name="Normal 2 8 2 3 2 3" xfId="5881"/>
    <cellStyle name="Normal 2 8 2 3 3" xfId="5882"/>
    <cellStyle name="Normal 2 8 2 3 3 2" xfId="5883"/>
    <cellStyle name="Normal 2 8 2 3 4" xfId="5884"/>
    <cellStyle name="Normal 2 8 2 4" xfId="5885"/>
    <cellStyle name="Normal 2 8 2 4 2" xfId="5886"/>
    <cellStyle name="Normal 2 8 2 4 2 2" xfId="5887"/>
    <cellStyle name="Normal 2 8 2 4 3" xfId="5888"/>
    <cellStyle name="Normal 2 8 2 5" xfId="5889"/>
    <cellStyle name="Normal 2 8 2 5 2" xfId="5890"/>
    <cellStyle name="Normal 2 8 2 6" xfId="5891"/>
    <cellStyle name="Normal 2 8 3" xfId="5892"/>
    <cellStyle name="Normal 2 8 4" xfId="5893"/>
    <cellStyle name="Normal 2 8 4 2" xfId="5894"/>
    <cellStyle name="Normal 2 8 4 2 2" xfId="5895"/>
    <cellStyle name="Normal 2 8 4 2 2 2" xfId="5896"/>
    <cellStyle name="Normal 2 8 4 2 3" xfId="5897"/>
    <cellStyle name="Normal 2 8 4 3" xfId="5898"/>
    <cellStyle name="Normal 2 8 4 3 2" xfId="5899"/>
    <cellStyle name="Normal 2 8 4 3 2 2" xfId="5900"/>
    <cellStyle name="Normal 2 8 4 3 3" xfId="5901"/>
    <cellStyle name="Normal 2 8 4 4" xfId="5902"/>
    <cellStyle name="Normal 2 8 4 4 2" xfId="5903"/>
    <cellStyle name="Normal 2 8 4 5" xfId="5904"/>
    <cellStyle name="Normal 2 8 5" xfId="5905"/>
    <cellStyle name="Normal 2 8 5 2" xfId="5906"/>
    <cellStyle name="Normal 2 8 5 2 2" xfId="5907"/>
    <cellStyle name="Normal 2 8 5 2 2 2" xfId="5908"/>
    <cellStyle name="Normal 2 8 5 2 3" xfId="5909"/>
    <cellStyle name="Normal 2 8 5 3" xfId="5910"/>
    <cellStyle name="Normal 2 8 5 3 2" xfId="5911"/>
    <cellStyle name="Normal 2 8 5 4" xfId="5912"/>
    <cellStyle name="Normal 2 8 6" xfId="5913"/>
    <cellStyle name="Normal 2 8 6 2" xfId="5914"/>
    <cellStyle name="Normal 2 8 6 2 2" xfId="5915"/>
    <cellStyle name="Normal 2 8 6 3" xfId="5916"/>
    <cellStyle name="Normal 2 8 7" xfId="5917"/>
    <cellStyle name="Normal 2 8 7 2" xfId="5918"/>
    <cellStyle name="Normal 2 8 8" xfId="5919"/>
    <cellStyle name="Normal 2 9" xfId="5920"/>
    <cellStyle name="Normal 2 9 2" xfId="5921"/>
    <cellStyle name="Normal 2 9 2 2" xfId="5922"/>
    <cellStyle name="Normal 2 9 2 2 2" xfId="5923"/>
    <cellStyle name="Normal 2 9 2 2 2 2" xfId="5924"/>
    <cellStyle name="Normal 2 9 2 2 2 2 2" xfId="5925"/>
    <cellStyle name="Normal 2 9 2 2 2 3" xfId="5926"/>
    <cellStyle name="Normal 2 9 2 2 3" xfId="5927"/>
    <cellStyle name="Normal 2 9 2 2 3 2" xfId="5928"/>
    <cellStyle name="Normal 2 9 2 2 3 2 2" xfId="5929"/>
    <cellStyle name="Normal 2 9 2 2 3 3" xfId="5930"/>
    <cellStyle name="Normal 2 9 2 2 4" xfId="5931"/>
    <cellStyle name="Normal 2 9 2 2 4 2" xfId="5932"/>
    <cellStyle name="Normal 2 9 2 2 5" xfId="5933"/>
    <cellStyle name="Normal 2 9 2 3" xfId="5934"/>
    <cellStyle name="Normal 2 9 2 3 2" xfId="5935"/>
    <cellStyle name="Normal 2 9 2 3 2 2" xfId="5936"/>
    <cellStyle name="Normal 2 9 2 3 2 2 2" xfId="5937"/>
    <cellStyle name="Normal 2 9 2 3 2 3" xfId="5938"/>
    <cellStyle name="Normal 2 9 2 3 3" xfId="5939"/>
    <cellStyle name="Normal 2 9 2 3 3 2" xfId="5940"/>
    <cellStyle name="Normal 2 9 2 3 4" xfId="5941"/>
    <cellStyle name="Normal 2 9 2 4" xfId="5942"/>
    <cellStyle name="Normal 2 9 2 4 2" xfId="5943"/>
    <cellStyle name="Normal 2 9 2 4 2 2" xfId="5944"/>
    <cellStyle name="Normal 2 9 2 4 3" xfId="5945"/>
    <cellStyle name="Normal 2 9 2 5" xfId="5946"/>
    <cellStyle name="Normal 2 9 2 5 2" xfId="5947"/>
    <cellStyle name="Normal 2 9 2 6" xfId="5948"/>
    <cellStyle name="Normal 2 9 3" xfId="5949"/>
    <cellStyle name="Normal 2 9 4" xfId="5950"/>
    <cellStyle name="Normal 2 9 4 2" xfId="5951"/>
    <cellStyle name="Normal 2 9 4 2 2" xfId="5952"/>
    <cellStyle name="Normal 2 9 4 2 2 2" xfId="5953"/>
    <cellStyle name="Normal 2 9 4 2 3" xfId="5954"/>
    <cellStyle name="Normal 2 9 4 3" xfId="5955"/>
    <cellStyle name="Normal 2 9 4 3 2" xfId="5956"/>
    <cellStyle name="Normal 2 9 4 3 2 2" xfId="5957"/>
    <cellStyle name="Normal 2 9 4 3 3" xfId="5958"/>
    <cellStyle name="Normal 2 9 4 4" xfId="5959"/>
    <cellStyle name="Normal 2 9 4 4 2" xfId="5960"/>
    <cellStyle name="Normal 2 9 4 5" xfId="5961"/>
    <cellStyle name="Normal 2 9 5" xfId="5962"/>
    <cellStyle name="Normal 2 9 5 2" xfId="5963"/>
    <cellStyle name="Normal 2 9 5 2 2" xfId="5964"/>
    <cellStyle name="Normal 2 9 5 2 2 2" xfId="5965"/>
    <cellStyle name="Normal 2 9 5 2 3" xfId="5966"/>
    <cellStyle name="Normal 2 9 5 3" xfId="5967"/>
    <cellStyle name="Normal 2 9 5 3 2" xfId="5968"/>
    <cellStyle name="Normal 2 9 5 4" xfId="5969"/>
    <cellStyle name="Normal 2 9 6" xfId="5970"/>
    <cellStyle name="Normal 2 9 6 2" xfId="5971"/>
    <cellStyle name="Normal 2 9 6 2 2" xfId="5972"/>
    <cellStyle name="Normal 2 9 6 3" xfId="5973"/>
    <cellStyle name="Normal 2 9 7" xfId="5974"/>
    <cellStyle name="Normal 2 9 7 2" xfId="5975"/>
    <cellStyle name="Normal 2 9 8" xfId="5976"/>
    <cellStyle name="Normal 20" xfId="5977"/>
    <cellStyle name="Normal 21" xfId="5978"/>
    <cellStyle name="Normal 22" xfId="5979"/>
    <cellStyle name="Normal 23" xfId="5980"/>
    <cellStyle name="Normal 24" xfId="5981"/>
    <cellStyle name="Normal 25" xfId="5982"/>
    <cellStyle name="Normal 26" xfId="5983"/>
    <cellStyle name="Normal 27" xfId="5984"/>
    <cellStyle name="Normal 27 2" xfId="5985"/>
    <cellStyle name="Normal 27 2 2" xfId="5986"/>
    <cellStyle name="Normal 27 2 2 2" xfId="5987"/>
    <cellStyle name="Normal 27 2 2 2 2" xfId="5988"/>
    <cellStyle name="Normal 27 2 2 3" xfId="5989"/>
    <cellStyle name="Normal 27 2 3" xfId="5990"/>
    <cellStyle name="Normal 27 2 3 2" xfId="5991"/>
    <cellStyle name="Normal 27 2 3 2 2" xfId="5992"/>
    <cellStyle name="Normal 27 2 3 3" xfId="5993"/>
    <cellStyle name="Normal 27 2 4" xfId="5994"/>
    <cellStyle name="Normal 27 2 4 2" xfId="5995"/>
    <cellStyle name="Normal 27 2 5" xfId="5996"/>
    <cellStyle name="Normal 28" xfId="5997"/>
    <cellStyle name="Normal 28 2" xfId="5998"/>
    <cellStyle name="Normal 28 2 2" xfId="5999"/>
    <cellStyle name="Normal 28 2 2 2" xfId="6000"/>
    <cellStyle name="Normal 28 2 2 2 2" xfId="6001"/>
    <cellStyle name="Normal 28 2 2 3" xfId="6002"/>
    <cellStyle name="Normal 28 2 3" xfId="6003"/>
    <cellStyle name="Normal 28 2 3 2" xfId="6004"/>
    <cellStyle name="Normal 28 2 3 2 2" xfId="6005"/>
    <cellStyle name="Normal 28 2 3 3" xfId="6006"/>
    <cellStyle name="Normal 28 2 4" xfId="6007"/>
    <cellStyle name="Normal 28 2 4 2" xfId="6008"/>
    <cellStyle name="Normal 28 2 5" xfId="6009"/>
    <cellStyle name="Normal 29" xfId="6010"/>
    <cellStyle name="Normal 29 2" xfId="6011"/>
    <cellStyle name="Normal 29 2 2" xfId="6012"/>
    <cellStyle name="Normal 29 2 2 2" xfId="6013"/>
    <cellStyle name="Normal 29 2 2 2 2" xfId="6014"/>
    <cellStyle name="Normal 29 2 2 3" xfId="6015"/>
    <cellStyle name="Normal 29 2 3" xfId="6016"/>
    <cellStyle name="Normal 29 2 3 2" xfId="6017"/>
    <cellStyle name="Normal 29 2 3 2 2" xfId="6018"/>
    <cellStyle name="Normal 29 2 3 3" xfId="6019"/>
    <cellStyle name="Normal 29 2 4" xfId="6020"/>
    <cellStyle name="Normal 29 2 4 2" xfId="6021"/>
    <cellStyle name="Normal 29 2 5" xfId="6022"/>
    <cellStyle name="Normal 29 3" xfId="6023"/>
    <cellStyle name="Normal 29 4" xfId="6024"/>
    <cellStyle name="Normal 29 4 2" xfId="6025"/>
    <cellStyle name="Normal 29 4 2 2" xfId="6026"/>
    <cellStyle name="Normal 29 4 2 2 2" xfId="6027"/>
    <cellStyle name="Normal 29 4 2 3" xfId="6028"/>
    <cellStyle name="Normal 29 4 3" xfId="6029"/>
    <cellStyle name="Normal 29 4 3 2" xfId="6030"/>
    <cellStyle name="Normal 29 4 4" xfId="6031"/>
    <cellStyle name="Normal 29 5" xfId="6032"/>
    <cellStyle name="Normal 29 5 2" xfId="6033"/>
    <cellStyle name="Normal 29 5 2 2" xfId="6034"/>
    <cellStyle name="Normal 29 5 3" xfId="6035"/>
    <cellStyle name="Normal 29 6" xfId="6036"/>
    <cellStyle name="Normal 29 6 2" xfId="6037"/>
    <cellStyle name="Normal 3" xfId="13"/>
    <cellStyle name="Normal 3 10" xfId="6038"/>
    <cellStyle name="Normal 3 10 2" xfId="6039"/>
    <cellStyle name="Normal 3 10 2 2" xfId="6040"/>
    <cellStyle name="Normal 3 10 2 2 2" xfId="6041"/>
    <cellStyle name="Normal 3 10 2 2 2 2" xfId="6042"/>
    <cellStyle name="Normal 3 10 2 2 2 2 2" xfId="6043"/>
    <cellStyle name="Normal 3 10 2 2 2 3" xfId="6044"/>
    <cellStyle name="Normal 3 10 2 2 3" xfId="6045"/>
    <cellStyle name="Normal 3 10 2 2 3 2" xfId="6046"/>
    <cellStyle name="Normal 3 10 2 2 3 2 2" xfId="6047"/>
    <cellStyle name="Normal 3 10 2 2 3 3" xfId="6048"/>
    <cellStyle name="Normal 3 10 2 2 4" xfId="6049"/>
    <cellStyle name="Normal 3 10 2 2 4 2" xfId="6050"/>
    <cellStyle name="Normal 3 10 2 2 5" xfId="6051"/>
    <cellStyle name="Normal 3 10 2 3" xfId="6052"/>
    <cellStyle name="Normal 3 10 2 3 2" xfId="6053"/>
    <cellStyle name="Normal 3 10 2 3 2 2" xfId="6054"/>
    <cellStyle name="Normal 3 10 2 3 2 2 2" xfId="6055"/>
    <cellStyle name="Normal 3 10 2 3 2 3" xfId="6056"/>
    <cellStyle name="Normal 3 10 2 3 3" xfId="6057"/>
    <cellStyle name="Normal 3 10 2 3 3 2" xfId="6058"/>
    <cellStyle name="Normal 3 10 2 3 4" xfId="6059"/>
    <cellStyle name="Normal 3 10 2 4" xfId="6060"/>
    <cellStyle name="Normal 3 10 2 4 2" xfId="6061"/>
    <cellStyle name="Normal 3 10 2 4 2 2" xfId="6062"/>
    <cellStyle name="Normal 3 10 2 4 3" xfId="6063"/>
    <cellStyle name="Normal 3 10 2 5" xfId="6064"/>
    <cellStyle name="Normal 3 10 2 5 2" xfId="6065"/>
    <cellStyle name="Normal 3 10 2 6" xfId="6066"/>
    <cellStyle name="Normal 3 10 3" xfId="6067"/>
    <cellStyle name="Normal 3 10 4" xfId="6068"/>
    <cellStyle name="Normal 3 10 4 2" xfId="6069"/>
    <cellStyle name="Normal 3 10 4 2 2" xfId="6070"/>
    <cellStyle name="Normal 3 10 4 2 2 2" xfId="6071"/>
    <cellStyle name="Normal 3 10 4 2 3" xfId="6072"/>
    <cellStyle name="Normal 3 10 4 3" xfId="6073"/>
    <cellStyle name="Normal 3 10 4 3 2" xfId="6074"/>
    <cellStyle name="Normal 3 10 4 3 2 2" xfId="6075"/>
    <cellStyle name="Normal 3 10 4 3 3" xfId="6076"/>
    <cellStyle name="Normal 3 10 4 4" xfId="6077"/>
    <cellStyle name="Normal 3 10 4 4 2" xfId="6078"/>
    <cellStyle name="Normal 3 10 4 5" xfId="6079"/>
    <cellStyle name="Normal 3 10 5" xfId="6080"/>
    <cellStyle name="Normal 3 10 5 2" xfId="6081"/>
    <cellStyle name="Normal 3 10 5 2 2" xfId="6082"/>
    <cellStyle name="Normal 3 10 5 2 2 2" xfId="6083"/>
    <cellStyle name="Normal 3 10 5 2 3" xfId="6084"/>
    <cellStyle name="Normal 3 10 5 3" xfId="6085"/>
    <cellStyle name="Normal 3 10 5 3 2" xfId="6086"/>
    <cellStyle name="Normal 3 10 5 4" xfId="6087"/>
    <cellStyle name="Normal 3 10 6" xfId="6088"/>
    <cellStyle name="Normal 3 10 6 2" xfId="6089"/>
    <cellStyle name="Normal 3 10 6 2 2" xfId="6090"/>
    <cellStyle name="Normal 3 10 6 3" xfId="6091"/>
    <cellStyle name="Normal 3 10 7" xfId="6092"/>
    <cellStyle name="Normal 3 10 7 2" xfId="6093"/>
    <cellStyle name="Normal 3 10 8" xfId="6094"/>
    <cellStyle name="Normal 3 11" xfId="6095"/>
    <cellStyle name="Normal 3 11 2" xfId="6096"/>
    <cellStyle name="Normal 3 11 2 2" xfId="6097"/>
    <cellStyle name="Normal 3 11 2 2 2" xfId="6098"/>
    <cellStyle name="Normal 3 11 2 2 2 2" xfId="6099"/>
    <cellStyle name="Normal 3 11 2 2 2 2 2" xfId="6100"/>
    <cellStyle name="Normal 3 11 2 2 2 3" xfId="6101"/>
    <cellStyle name="Normal 3 11 2 2 3" xfId="6102"/>
    <cellStyle name="Normal 3 11 2 2 3 2" xfId="6103"/>
    <cellStyle name="Normal 3 11 2 2 3 2 2" xfId="6104"/>
    <cellStyle name="Normal 3 11 2 2 3 3" xfId="6105"/>
    <cellStyle name="Normal 3 11 2 2 4" xfId="6106"/>
    <cellStyle name="Normal 3 11 2 2 4 2" xfId="6107"/>
    <cellStyle name="Normal 3 11 2 2 5" xfId="6108"/>
    <cellStyle name="Normal 3 11 2 3" xfId="6109"/>
    <cellStyle name="Normal 3 11 2 3 2" xfId="6110"/>
    <cellStyle name="Normal 3 11 2 3 2 2" xfId="6111"/>
    <cellStyle name="Normal 3 11 2 3 2 2 2" xfId="6112"/>
    <cellStyle name="Normal 3 11 2 3 2 3" xfId="6113"/>
    <cellStyle name="Normal 3 11 2 3 3" xfId="6114"/>
    <cellStyle name="Normal 3 11 2 3 3 2" xfId="6115"/>
    <cellStyle name="Normal 3 11 2 3 4" xfId="6116"/>
    <cellStyle name="Normal 3 11 2 4" xfId="6117"/>
    <cellStyle name="Normal 3 11 2 4 2" xfId="6118"/>
    <cellStyle name="Normal 3 11 2 4 2 2" xfId="6119"/>
    <cellStyle name="Normal 3 11 2 4 3" xfId="6120"/>
    <cellStyle name="Normal 3 11 2 5" xfId="6121"/>
    <cellStyle name="Normal 3 11 2 5 2" xfId="6122"/>
    <cellStyle name="Normal 3 11 2 6" xfId="6123"/>
    <cellStyle name="Normal 3 11 3" xfId="6124"/>
    <cellStyle name="Normal 3 11 4" xfId="6125"/>
    <cellStyle name="Normal 3 11 4 2" xfId="6126"/>
    <cellStyle name="Normal 3 11 4 2 2" xfId="6127"/>
    <cellStyle name="Normal 3 11 4 2 2 2" xfId="6128"/>
    <cellStyle name="Normal 3 11 4 2 3" xfId="6129"/>
    <cellStyle name="Normal 3 11 4 3" xfId="6130"/>
    <cellStyle name="Normal 3 11 4 3 2" xfId="6131"/>
    <cellStyle name="Normal 3 11 4 3 2 2" xfId="6132"/>
    <cellStyle name="Normal 3 11 4 3 3" xfId="6133"/>
    <cellStyle name="Normal 3 11 4 4" xfId="6134"/>
    <cellStyle name="Normal 3 11 4 4 2" xfId="6135"/>
    <cellStyle name="Normal 3 11 4 5" xfId="6136"/>
    <cellStyle name="Normal 3 11 5" xfId="6137"/>
    <cellStyle name="Normal 3 11 5 2" xfId="6138"/>
    <cellStyle name="Normal 3 11 5 2 2" xfId="6139"/>
    <cellStyle name="Normal 3 11 5 2 2 2" xfId="6140"/>
    <cellStyle name="Normal 3 11 5 2 3" xfId="6141"/>
    <cellStyle name="Normal 3 11 5 3" xfId="6142"/>
    <cellStyle name="Normal 3 11 5 3 2" xfId="6143"/>
    <cellStyle name="Normal 3 11 5 4" xfId="6144"/>
    <cellStyle name="Normal 3 11 6" xfId="6145"/>
    <cellStyle name="Normal 3 11 6 2" xfId="6146"/>
    <cellStyle name="Normal 3 11 6 2 2" xfId="6147"/>
    <cellStyle name="Normal 3 11 6 3" xfId="6148"/>
    <cellStyle name="Normal 3 11 7" xfId="6149"/>
    <cellStyle name="Normal 3 11 7 2" xfId="6150"/>
    <cellStyle name="Normal 3 11 8" xfId="6151"/>
    <cellStyle name="Normal 3 12" xfId="6152"/>
    <cellStyle name="Normal 3 12 2" xfId="6153"/>
    <cellStyle name="Normal 3 12 2 2" xfId="6154"/>
    <cellStyle name="Normal 3 12 2 2 2" xfId="6155"/>
    <cellStyle name="Normal 3 12 2 2 2 2" xfId="6156"/>
    <cellStyle name="Normal 3 12 2 2 2 2 2" xfId="6157"/>
    <cellStyle name="Normal 3 12 2 2 2 3" xfId="6158"/>
    <cellStyle name="Normal 3 12 2 2 3" xfId="6159"/>
    <cellStyle name="Normal 3 12 2 2 3 2" xfId="6160"/>
    <cellStyle name="Normal 3 12 2 2 3 2 2" xfId="6161"/>
    <cellStyle name="Normal 3 12 2 2 3 3" xfId="6162"/>
    <cellStyle name="Normal 3 12 2 2 4" xfId="6163"/>
    <cellStyle name="Normal 3 12 2 2 4 2" xfId="6164"/>
    <cellStyle name="Normal 3 12 2 2 5" xfId="6165"/>
    <cellStyle name="Normal 3 12 2 3" xfId="6166"/>
    <cellStyle name="Normal 3 12 2 3 2" xfId="6167"/>
    <cellStyle name="Normal 3 12 2 3 2 2" xfId="6168"/>
    <cellStyle name="Normal 3 12 2 3 2 2 2" xfId="6169"/>
    <cellStyle name="Normal 3 12 2 3 2 3" xfId="6170"/>
    <cellStyle name="Normal 3 12 2 3 3" xfId="6171"/>
    <cellStyle name="Normal 3 12 2 3 3 2" xfId="6172"/>
    <cellStyle name="Normal 3 12 2 3 4" xfId="6173"/>
    <cellStyle name="Normal 3 12 2 4" xfId="6174"/>
    <cellStyle name="Normal 3 12 2 4 2" xfId="6175"/>
    <cellStyle name="Normal 3 12 2 4 2 2" xfId="6176"/>
    <cellStyle name="Normal 3 12 2 4 3" xfId="6177"/>
    <cellStyle name="Normal 3 12 2 5" xfId="6178"/>
    <cellStyle name="Normal 3 12 2 5 2" xfId="6179"/>
    <cellStyle name="Normal 3 12 2 6" xfId="6180"/>
    <cellStyle name="Normal 3 12 3" xfId="6181"/>
    <cellStyle name="Normal 3 12 4" xfId="6182"/>
    <cellStyle name="Normal 3 12 4 2" xfId="6183"/>
    <cellStyle name="Normal 3 12 4 2 2" xfId="6184"/>
    <cellStyle name="Normal 3 12 4 2 2 2" xfId="6185"/>
    <cellStyle name="Normal 3 12 4 2 3" xfId="6186"/>
    <cellStyle name="Normal 3 12 4 3" xfId="6187"/>
    <cellStyle name="Normal 3 12 4 3 2" xfId="6188"/>
    <cellStyle name="Normal 3 12 4 3 2 2" xfId="6189"/>
    <cellStyle name="Normal 3 12 4 3 3" xfId="6190"/>
    <cellStyle name="Normal 3 12 4 4" xfId="6191"/>
    <cellStyle name="Normal 3 12 4 4 2" xfId="6192"/>
    <cellStyle name="Normal 3 12 4 5" xfId="6193"/>
    <cellStyle name="Normal 3 12 5" xfId="6194"/>
    <cellStyle name="Normal 3 12 5 2" xfId="6195"/>
    <cellStyle name="Normal 3 12 5 2 2" xfId="6196"/>
    <cellStyle name="Normal 3 12 5 2 2 2" xfId="6197"/>
    <cellStyle name="Normal 3 12 5 2 3" xfId="6198"/>
    <cellStyle name="Normal 3 12 5 3" xfId="6199"/>
    <cellStyle name="Normal 3 12 5 3 2" xfId="6200"/>
    <cellStyle name="Normal 3 12 5 4" xfId="6201"/>
    <cellStyle name="Normal 3 12 6" xfId="6202"/>
    <cellStyle name="Normal 3 12 6 2" xfId="6203"/>
    <cellStyle name="Normal 3 12 6 2 2" xfId="6204"/>
    <cellStyle name="Normal 3 12 6 3" xfId="6205"/>
    <cellStyle name="Normal 3 12 7" xfId="6206"/>
    <cellStyle name="Normal 3 12 7 2" xfId="6207"/>
    <cellStyle name="Normal 3 12 8" xfId="6208"/>
    <cellStyle name="Normal 3 13" xfId="6209"/>
    <cellStyle name="Normal 3 13 2" xfId="6210"/>
    <cellStyle name="Normal 3 13 2 2" xfId="6211"/>
    <cellStyle name="Normal 3 13 2 2 2" xfId="6212"/>
    <cellStyle name="Normal 3 13 2 2 2 2" xfId="6213"/>
    <cellStyle name="Normal 3 13 2 2 2 2 2" xfId="6214"/>
    <cellStyle name="Normal 3 13 2 2 2 3" xfId="6215"/>
    <cellStyle name="Normal 3 13 2 2 3" xfId="6216"/>
    <cellStyle name="Normal 3 13 2 2 3 2" xfId="6217"/>
    <cellStyle name="Normal 3 13 2 2 3 2 2" xfId="6218"/>
    <cellStyle name="Normal 3 13 2 2 3 3" xfId="6219"/>
    <cellStyle name="Normal 3 13 2 2 4" xfId="6220"/>
    <cellStyle name="Normal 3 13 2 2 4 2" xfId="6221"/>
    <cellStyle name="Normal 3 13 2 2 5" xfId="6222"/>
    <cellStyle name="Normal 3 13 2 3" xfId="6223"/>
    <cellStyle name="Normal 3 13 2 3 2" xfId="6224"/>
    <cellStyle name="Normal 3 13 2 3 2 2" xfId="6225"/>
    <cellStyle name="Normal 3 13 2 3 2 2 2" xfId="6226"/>
    <cellStyle name="Normal 3 13 2 3 2 3" xfId="6227"/>
    <cellStyle name="Normal 3 13 2 3 3" xfId="6228"/>
    <cellStyle name="Normal 3 13 2 3 3 2" xfId="6229"/>
    <cellStyle name="Normal 3 13 2 3 4" xfId="6230"/>
    <cellStyle name="Normal 3 13 2 4" xfId="6231"/>
    <cellStyle name="Normal 3 13 2 4 2" xfId="6232"/>
    <cellStyle name="Normal 3 13 2 4 2 2" xfId="6233"/>
    <cellStyle name="Normal 3 13 2 4 3" xfId="6234"/>
    <cellStyle name="Normal 3 13 2 5" xfId="6235"/>
    <cellStyle name="Normal 3 13 2 5 2" xfId="6236"/>
    <cellStyle name="Normal 3 13 2 6" xfId="6237"/>
    <cellStyle name="Normal 3 13 3" xfId="6238"/>
    <cellStyle name="Normal 3 13 4" xfId="6239"/>
    <cellStyle name="Normal 3 13 4 2" xfId="6240"/>
    <cellStyle name="Normal 3 13 4 2 2" xfId="6241"/>
    <cellStyle name="Normal 3 13 4 2 2 2" xfId="6242"/>
    <cellStyle name="Normal 3 13 4 2 3" xfId="6243"/>
    <cellStyle name="Normal 3 13 4 3" xfId="6244"/>
    <cellStyle name="Normal 3 13 4 3 2" xfId="6245"/>
    <cellStyle name="Normal 3 13 4 3 2 2" xfId="6246"/>
    <cellStyle name="Normal 3 13 4 3 3" xfId="6247"/>
    <cellStyle name="Normal 3 13 4 4" xfId="6248"/>
    <cellStyle name="Normal 3 13 4 4 2" xfId="6249"/>
    <cellStyle name="Normal 3 13 4 5" xfId="6250"/>
    <cellStyle name="Normal 3 13 5" xfId="6251"/>
    <cellStyle name="Normal 3 13 5 2" xfId="6252"/>
    <cellStyle name="Normal 3 13 5 2 2" xfId="6253"/>
    <cellStyle name="Normal 3 13 5 2 2 2" xfId="6254"/>
    <cellStyle name="Normal 3 13 5 2 3" xfId="6255"/>
    <cellStyle name="Normal 3 13 5 3" xfId="6256"/>
    <cellStyle name="Normal 3 13 5 3 2" xfId="6257"/>
    <cellStyle name="Normal 3 13 5 4" xfId="6258"/>
    <cellStyle name="Normal 3 13 6" xfId="6259"/>
    <cellStyle name="Normal 3 13 6 2" xfId="6260"/>
    <cellStyle name="Normal 3 13 6 2 2" xfId="6261"/>
    <cellStyle name="Normal 3 13 6 3" xfId="6262"/>
    <cellStyle name="Normal 3 13 7" xfId="6263"/>
    <cellStyle name="Normal 3 13 7 2" xfId="6264"/>
    <cellStyle name="Normal 3 13 8" xfId="6265"/>
    <cellStyle name="Normal 3 14" xfId="6266"/>
    <cellStyle name="Normal 3 14 2" xfId="6267"/>
    <cellStyle name="Normal 3 14 2 2" xfId="6268"/>
    <cellStyle name="Normal 3 14 2 2 2" xfId="6269"/>
    <cellStyle name="Normal 3 14 2 2 2 2" xfId="6270"/>
    <cellStyle name="Normal 3 14 2 2 2 2 2" xfId="6271"/>
    <cellStyle name="Normal 3 14 2 2 2 3" xfId="6272"/>
    <cellStyle name="Normal 3 14 2 2 3" xfId="6273"/>
    <cellStyle name="Normal 3 14 2 2 3 2" xfId="6274"/>
    <cellStyle name="Normal 3 14 2 2 3 2 2" xfId="6275"/>
    <cellStyle name="Normal 3 14 2 2 3 3" xfId="6276"/>
    <cellStyle name="Normal 3 14 2 2 4" xfId="6277"/>
    <cellStyle name="Normal 3 14 2 2 4 2" xfId="6278"/>
    <cellStyle name="Normal 3 14 2 2 5" xfId="6279"/>
    <cellStyle name="Normal 3 14 2 3" xfId="6280"/>
    <cellStyle name="Normal 3 14 2 3 2" xfId="6281"/>
    <cellStyle name="Normal 3 14 2 3 2 2" xfId="6282"/>
    <cellStyle name="Normal 3 14 2 3 2 2 2" xfId="6283"/>
    <cellStyle name="Normal 3 14 2 3 2 3" xfId="6284"/>
    <cellStyle name="Normal 3 14 2 3 3" xfId="6285"/>
    <cellStyle name="Normal 3 14 2 3 3 2" xfId="6286"/>
    <cellStyle name="Normal 3 14 2 3 4" xfId="6287"/>
    <cellStyle name="Normal 3 14 2 4" xfId="6288"/>
    <cellStyle name="Normal 3 14 2 4 2" xfId="6289"/>
    <cellStyle name="Normal 3 14 2 4 2 2" xfId="6290"/>
    <cellStyle name="Normal 3 14 2 4 3" xfId="6291"/>
    <cellStyle name="Normal 3 14 2 5" xfId="6292"/>
    <cellStyle name="Normal 3 14 2 5 2" xfId="6293"/>
    <cellStyle name="Normal 3 14 2 6" xfId="6294"/>
    <cellStyle name="Normal 3 14 3" xfId="6295"/>
    <cellStyle name="Normal 3 14 4" xfId="6296"/>
    <cellStyle name="Normal 3 14 4 2" xfId="6297"/>
    <cellStyle name="Normal 3 14 4 2 2" xfId="6298"/>
    <cellStyle name="Normal 3 14 4 2 2 2" xfId="6299"/>
    <cellStyle name="Normal 3 14 4 2 3" xfId="6300"/>
    <cellStyle name="Normal 3 14 4 3" xfId="6301"/>
    <cellStyle name="Normal 3 14 4 3 2" xfId="6302"/>
    <cellStyle name="Normal 3 14 4 3 2 2" xfId="6303"/>
    <cellStyle name="Normal 3 14 4 3 3" xfId="6304"/>
    <cellStyle name="Normal 3 14 4 4" xfId="6305"/>
    <cellStyle name="Normal 3 14 4 4 2" xfId="6306"/>
    <cellStyle name="Normal 3 14 4 5" xfId="6307"/>
    <cellStyle name="Normal 3 14 5" xfId="6308"/>
    <cellStyle name="Normal 3 14 5 2" xfId="6309"/>
    <cellStyle name="Normal 3 14 5 2 2" xfId="6310"/>
    <cellStyle name="Normal 3 14 5 2 2 2" xfId="6311"/>
    <cellStyle name="Normal 3 14 5 2 3" xfId="6312"/>
    <cellStyle name="Normal 3 14 5 3" xfId="6313"/>
    <cellStyle name="Normal 3 14 5 3 2" xfId="6314"/>
    <cellStyle name="Normal 3 14 5 4" xfId="6315"/>
    <cellStyle name="Normal 3 14 6" xfId="6316"/>
    <cellStyle name="Normal 3 14 6 2" xfId="6317"/>
    <cellStyle name="Normal 3 14 6 2 2" xfId="6318"/>
    <cellStyle name="Normal 3 14 6 3" xfId="6319"/>
    <cellStyle name="Normal 3 14 7" xfId="6320"/>
    <cellStyle name="Normal 3 14 7 2" xfId="6321"/>
    <cellStyle name="Normal 3 14 8" xfId="6322"/>
    <cellStyle name="Normal 3 15" xfId="6323"/>
    <cellStyle name="Normal 3 15 2" xfId="6324"/>
    <cellStyle name="Normal 3 15 2 2" xfId="6325"/>
    <cellStyle name="Normal 3 15 2 2 2" xfId="6326"/>
    <cellStyle name="Normal 3 15 2 2 2 2" xfId="6327"/>
    <cellStyle name="Normal 3 15 2 2 2 2 2" xfId="6328"/>
    <cellStyle name="Normal 3 15 2 2 2 3" xfId="6329"/>
    <cellStyle name="Normal 3 15 2 2 3" xfId="6330"/>
    <cellStyle name="Normal 3 15 2 2 3 2" xfId="6331"/>
    <cellStyle name="Normal 3 15 2 2 3 2 2" xfId="6332"/>
    <cellStyle name="Normal 3 15 2 2 3 3" xfId="6333"/>
    <cellStyle name="Normal 3 15 2 2 4" xfId="6334"/>
    <cellStyle name="Normal 3 15 2 2 4 2" xfId="6335"/>
    <cellStyle name="Normal 3 15 2 2 5" xfId="6336"/>
    <cellStyle name="Normal 3 15 2 3" xfId="6337"/>
    <cellStyle name="Normal 3 15 2 3 2" xfId="6338"/>
    <cellStyle name="Normal 3 15 2 3 2 2" xfId="6339"/>
    <cellStyle name="Normal 3 15 2 3 2 2 2" xfId="6340"/>
    <cellStyle name="Normal 3 15 2 3 2 3" xfId="6341"/>
    <cellStyle name="Normal 3 15 2 3 3" xfId="6342"/>
    <cellStyle name="Normal 3 15 2 3 3 2" xfId="6343"/>
    <cellStyle name="Normal 3 15 2 3 4" xfId="6344"/>
    <cellStyle name="Normal 3 15 2 4" xfId="6345"/>
    <cellStyle name="Normal 3 15 2 4 2" xfId="6346"/>
    <cellStyle name="Normal 3 15 2 4 2 2" xfId="6347"/>
    <cellStyle name="Normal 3 15 2 4 3" xfId="6348"/>
    <cellStyle name="Normal 3 15 2 5" xfId="6349"/>
    <cellStyle name="Normal 3 15 2 5 2" xfId="6350"/>
    <cellStyle name="Normal 3 15 2 6" xfId="6351"/>
    <cellStyle name="Normal 3 15 3" xfId="6352"/>
    <cellStyle name="Normal 3 15 4" xfId="6353"/>
    <cellStyle name="Normal 3 15 4 2" xfId="6354"/>
    <cellStyle name="Normal 3 15 4 2 2" xfId="6355"/>
    <cellStyle name="Normal 3 15 4 2 2 2" xfId="6356"/>
    <cellStyle name="Normal 3 15 4 2 3" xfId="6357"/>
    <cellStyle name="Normal 3 15 4 3" xfId="6358"/>
    <cellStyle name="Normal 3 15 4 3 2" xfId="6359"/>
    <cellStyle name="Normal 3 15 4 3 2 2" xfId="6360"/>
    <cellStyle name="Normal 3 15 4 3 3" xfId="6361"/>
    <cellStyle name="Normal 3 15 4 4" xfId="6362"/>
    <cellStyle name="Normal 3 15 4 4 2" xfId="6363"/>
    <cellStyle name="Normal 3 15 4 5" xfId="6364"/>
    <cellStyle name="Normal 3 15 5" xfId="6365"/>
    <cellStyle name="Normal 3 15 5 2" xfId="6366"/>
    <cellStyle name="Normal 3 15 5 2 2" xfId="6367"/>
    <cellStyle name="Normal 3 15 5 2 2 2" xfId="6368"/>
    <cellStyle name="Normal 3 15 5 2 3" xfId="6369"/>
    <cellStyle name="Normal 3 15 5 3" xfId="6370"/>
    <cellStyle name="Normal 3 15 5 3 2" xfId="6371"/>
    <cellStyle name="Normal 3 15 5 4" xfId="6372"/>
    <cellStyle name="Normal 3 15 6" xfId="6373"/>
    <cellStyle name="Normal 3 15 6 2" xfId="6374"/>
    <cellStyle name="Normal 3 15 6 2 2" xfId="6375"/>
    <cellStyle name="Normal 3 15 6 3" xfId="6376"/>
    <cellStyle name="Normal 3 15 7" xfId="6377"/>
    <cellStyle name="Normal 3 15 7 2" xfId="6378"/>
    <cellStyle name="Normal 3 15 8" xfId="6379"/>
    <cellStyle name="Normal 3 16" xfId="6380"/>
    <cellStyle name="Normal 3 16 2" xfId="6381"/>
    <cellStyle name="Normal 3 16 2 2" xfId="6382"/>
    <cellStyle name="Normal 3 16 2 2 2" xfId="6383"/>
    <cellStyle name="Normal 3 16 2 2 2 2" xfId="6384"/>
    <cellStyle name="Normal 3 16 2 2 2 2 2" xfId="6385"/>
    <cellStyle name="Normal 3 16 2 2 2 3" xfId="6386"/>
    <cellStyle name="Normal 3 16 2 2 3" xfId="6387"/>
    <cellStyle name="Normal 3 16 2 2 3 2" xfId="6388"/>
    <cellStyle name="Normal 3 16 2 2 3 2 2" xfId="6389"/>
    <cellStyle name="Normal 3 16 2 2 3 3" xfId="6390"/>
    <cellStyle name="Normal 3 16 2 2 4" xfId="6391"/>
    <cellStyle name="Normal 3 16 2 2 4 2" xfId="6392"/>
    <cellStyle name="Normal 3 16 2 2 5" xfId="6393"/>
    <cellStyle name="Normal 3 16 2 3" xfId="6394"/>
    <cellStyle name="Normal 3 16 2 3 2" xfId="6395"/>
    <cellStyle name="Normal 3 16 2 3 2 2" xfId="6396"/>
    <cellStyle name="Normal 3 16 2 3 2 2 2" xfId="6397"/>
    <cellStyle name="Normal 3 16 2 3 2 3" xfId="6398"/>
    <cellStyle name="Normal 3 16 2 3 3" xfId="6399"/>
    <cellStyle name="Normal 3 16 2 3 3 2" xfId="6400"/>
    <cellStyle name="Normal 3 16 2 3 4" xfId="6401"/>
    <cellStyle name="Normal 3 16 2 4" xfId="6402"/>
    <cellStyle name="Normal 3 16 2 4 2" xfId="6403"/>
    <cellStyle name="Normal 3 16 2 4 2 2" xfId="6404"/>
    <cellStyle name="Normal 3 16 2 4 3" xfId="6405"/>
    <cellStyle name="Normal 3 16 2 5" xfId="6406"/>
    <cellStyle name="Normal 3 16 2 5 2" xfId="6407"/>
    <cellStyle name="Normal 3 16 2 6" xfId="6408"/>
    <cellStyle name="Normal 3 16 3" xfId="6409"/>
    <cellStyle name="Normal 3 16 4" xfId="6410"/>
    <cellStyle name="Normal 3 16 4 2" xfId="6411"/>
    <cellStyle name="Normal 3 16 4 2 2" xfId="6412"/>
    <cellStyle name="Normal 3 16 4 2 2 2" xfId="6413"/>
    <cellStyle name="Normal 3 16 4 2 3" xfId="6414"/>
    <cellStyle name="Normal 3 16 4 3" xfId="6415"/>
    <cellStyle name="Normal 3 16 4 3 2" xfId="6416"/>
    <cellStyle name="Normal 3 16 4 3 2 2" xfId="6417"/>
    <cellStyle name="Normal 3 16 4 3 3" xfId="6418"/>
    <cellStyle name="Normal 3 16 4 4" xfId="6419"/>
    <cellStyle name="Normal 3 16 4 4 2" xfId="6420"/>
    <cellStyle name="Normal 3 16 4 5" xfId="6421"/>
    <cellStyle name="Normal 3 16 5" xfId="6422"/>
    <cellStyle name="Normal 3 16 5 2" xfId="6423"/>
    <cellStyle name="Normal 3 16 5 2 2" xfId="6424"/>
    <cellStyle name="Normal 3 16 5 2 2 2" xfId="6425"/>
    <cellStyle name="Normal 3 16 5 2 3" xfId="6426"/>
    <cellStyle name="Normal 3 16 5 3" xfId="6427"/>
    <cellStyle name="Normal 3 16 5 3 2" xfId="6428"/>
    <cellStyle name="Normal 3 16 5 4" xfId="6429"/>
    <cellStyle name="Normal 3 16 6" xfId="6430"/>
    <cellStyle name="Normal 3 16 6 2" xfId="6431"/>
    <cellStyle name="Normal 3 16 6 2 2" xfId="6432"/>
    <cellStyle name="Normal 3 16 6 3" xfId="6433"/>
    <cellStyle name="Normal 3 16 7" xfId="6434"/>
    <cellStyle name="Normal 3 16 7 2" xfId="6435"/>
    <cellStyle name="Normal 3 16 8" xfId="6436"/>
    <cellStyle name="Normal 3 17" xfId="6437"/>
    <cellStyle name="Normal 3 17 2" xfId="6438"/>
    <cellStyle name="Normal 3 17 2 2" xfId="6439"/>
    <cellStyle name="Normal 3 17 2 2 2" xfId="6440"/>
    <cellStyle name="Normal 3 17 2 2 2 2" xfId="6441"/>
    <cellStyle name="Normal 3 17 2 2 2 2 2" xfId="6442"/>
    <cellStyle name="Normal 3 17 2 2 2 3" xfId="6443"/>
    <cellStyle name="Normal 3 17 2 2 3" xfId="6444"/>
    <cellStyle name="Normal 3 17 2 2 3 2" xfId="6445"/>
    <cellStyle name="Normal 3 17 2 2 3 2 2" xfId="6446"/>
    <cellStyle name="Normal 3 17 2 2 3 3" xfId="6447"/>
    <cellStyle name="Normal 3 17 2 2 4" xfId="6448"/>
    <cellStyle name="Normal 3 17 2 2 4 2" xfId="6449"/>
    <cellStyle name="Normal 3 17 2 2 5" xfId="6450"/>
    <cellStyle name="Normal 3 17 2 3" xfId="6451"/>
    <cellStyle name="Normal 3 17 2 3 2" xfId="6452"/>
    <cellStyle name="Normal 3 17 2 3 2 2" xfId="6453"/>
    <cellStyle name="Normal 3 17 2 3 2 2 2" xfId="6454"/>
    <cellStyle name="Normal 3 17 2 3 2 3" xfId="6455"/>
    <cellStyle name="Normal 3 17 2 3 3" xfId="6456"/>
    <cellStyle name="Normal 3 17 2 3 3 2" xfId="6457"/>
    <cellStyle name="Normal 3 17 2 3 4" xfId="6458"/>
    <cellStyle name="Normal 3 17 2 4" xfId="6459"/>
    <cellStyle name="Normal 3 17 2 4 2" xfId="6460"/>
    <cellStyle name="Normal 3 17 2 4 2 2" xfId="6461"/>
    <cellStyle name="Normal 3 17 2 4 3" xfId="6462"/>
    <cellStyle name="Normal 3 17 2 5" xfId="6463"/>
    <cellStyle name="Normal 3 17 2 5 2" xfId="6464"/>
    <cellStyle name="Normal 3 17 2 6" xfId="6465"/>
    <cellStyle name="Normal 3 17 3" xfId="6466"/>
    <cellStyle name="Normal 3 17 4" xfId="6467"/>
    <cellStyle name="Normal 3 17 4 2" xfId="6468"/>
    <cellStyle name="Normal 3 17 4 2 2" xfId="6469"/>
    <cellStyle name="Normal 3 17 4 2 2 2" xfId="6470"/>
    <cellStyle name="Normal 3 17 4 2 3" xfId="6471"/>
    <cellStyle name="Normal 3 17 4 3" xfId="6472"/>
    <cellStyle name="Normal 3 17 4 3 2" xfId="6473"/>
    <cellStyle name="Normal 3 17 4 3 2 2" xfId="6474"/>
    <cellStyle name="Normal 3 17 4 3 3" xfId="6475"/>
    <cellStyle name="Normal 3 17 4 4" xfId="6476"/>
    <cellStyle name="Normal 3 17 4 4 2" xfId="6477"/>
    <cellStyle name="Normal 3 17 4 5" xfId="6478"/>
    <cellStyle name="Normal 3 17 5" xfId="6479"/>
    <cellStyle name="Normal 3 17 5 2" xfId="6480"/>
    <cellStyle name="Normal 3 17 5 2 2" xfId="6481"/>
    <cellStyle name="Normal 3 17 5 2 2 2" xfId="6482"/>
    <cellStyle name="Normal 3 17 5 2 3" xfId="6483"/>
    <cellStyle name="Normal 3 17 5 3" xfId="6484"/>
    <cellStyle name="Normal 3 17 5 3 2" xfId="6485"/>
    <cellStyle name="Normal 3 17 5 4" xfId="6486"/>
    <cellStyle name="Normal 3 17 6" xfId="6487"/>
    <cellStyle name="Normal 3 17 6 2" xfId="6488"/>
    <cellStyle name="Normal 3 17 6 2 2" xfId="6489"/>
    <cellStyle name="Normal 3 17 6 3" xfId="6490"/>
    <cellStyle name="Normal 3 17 7" xfId="6491"/>
    <cellStyle name="Normal 3 17 7 2" xfId="6492"/>
    <cellStyle name="Normal 3 17 8" xfId="6493"/>
    <cellStyle name="Normal 3 18" xfId="6494"/>
    <cellStyle name="Normal 3 18 2" xfId="6495"/>
    <cellStyle name="Normal 3 18 2 2" xfId="6496"/>
    <cellStyle name="Normal 3 18 2 2 2" xfId="6497"/>
    <cellStyle name="Normal 3 18 2 2 2 2" xfId="6498"/>
    <cellStyle name="Normal 3 18 2 2 2 2 2" xfId="6499"/>
    <cellStyle name="Normal 3 18 2 2 2 3" xfId="6500"/>
    <cellStyle name="Normal 3 18 2 2 3" xfId="6501"/>
    <cellStyle name="Normal 3 18 2 2 3 2" xfId="6502"/>
    <cellStyle name="Normal 3 18 2 2 3 2 2" xfId="6503"/>
    <cellStyle name="Normal 3 18 2 2 3 3" xfId="6504"/>
    <cellStyle name="Normal 3 18 2 2 4" xfId="6505"/>
    <cellStyle name="Normal 3 18 2 2 4 2" xfId="6506"/>
    <cellStyle name="Normal 3 18 2 2 5" xfId="6507"/>
    <cellStyle name="Normal 3 18 2 3" xfId="6508"/>
    <cellStyle name="Normal 3 18 2 3 2" xfId="6509"/>
    <cellStyle name="Normal 3 18 2 3 2 2" xfId="6510"/>
    <cellStyle name="Normal 3 18 2 3 2 2 2" xfId="6511"/>
    <cellStyle name="Normal 3 18 2 3 2 3" xfId="6512"/>
    <cellStyle name="Normal 3 18 2 3 3" xfId="6513"/>
    <cellStyle name="Normal 3 18 2 3 3 2" xfId="6514"/>
    <cellStyle name="Normal 3 18 2 3 4" xfId="6515"/>
    <cellStyle name="Normal 3 18 2 4" xfId="6516"/>
    <cellStyle name="Normal 3 18 2 4 2" xfId="6517"/>
    <cellStyle name="Normal 3 18 2 4 2 2" xfId="6518"/>
    <cellStyle name="Normal 3 18 2 4 3" xfId="6519"/>
    <cellStyle name="Normal 3 18 2 5" xfId="6520"/>
    <cellStyle name="Normal 3 18 2 5 2" xfId="6521"/>
    <cellStyle name="Normal 3 18 2 6" xfId="6522"/>
    <cellStyle name="Normal 3 18 3" xfId="6523"/>
    <cellStyle name="Normal 3 18 4" xfId="6524"/>
    <cellStyle name="Normal 3 18 4 2" xfId="6525"/>
    <cellStyle name="Normal 3 18 4 2 2" xfId="6526"/>
    <cellStyle name="Normal 3 18 4 2 2 2" xfId="6527"/>
    <cellStyle name="Normal 3 18 4 2 3" xfId="6528"/>
    <cellStyle name="Normal 3 18 4 3" xfId="6529"/>
    <cellStyle name="Normal 3 18 4 3 2" xfId="6530"/>
    <cellStyle name="Normal 3 18 4 3 2 2" xfId="6531"/>
    <cellStyle name="Normal 3 18 4 3 3" xfId="6532"/>
    <cellStyle name="Normal 3 18 4 4" xfId="6533"/>
    <cellStyle name="Normal 3 18 4 4 2" xfId="6534"/>
    <cellStyle name="Normal 3 18 4 5" xfId="6535"/>
    <cellStyle name="Normal 3 18 5" xfId="6536"/>
    <cellStyle name="Normal 3 18 5 2" xfId="6537"/>
    <cellStyle name="Normal 3 18 5 2 2" xfId="6538"/>
    <cellStyle name="Normal 3 18 5 2 2 2" xfId="6539"/>
    <cellStyle name="Normal 3 18 5 2 3" xfId="6540"/>
    <cellStyle name="Normal 3 18 5 3" xfId="6541"/>
    <cellStyle name="Normal 3 18 5 3 2" xfId="6542"/>
    <cellStyle name="Normal 3 18 5 4" xfId="6543"/>
    <cellStyle name="Normal 3 18 6" xfId="6544"/>
    <cellStyle name="Normal 3 18 6 2" xfId="6545"/>
    <cellStyle name="Normal 3 18 6 2 2" xfId="6546"/>
    <cellStyle name="Normal 3 18 6 3" xfId="6547"/>
    <cellStyle name="Normal 3 18 7" xfId="6548"/>
    <cellStyle name="Normal 3 18 7 2" xfId="6549"/>
    <cellStyle name="Normal 3 18 8" xfId="6550"/>
    <cellStyle name="Normal 3 19" xfId="6551"/>
    <cellStyle name="Normal 3 19 2" xfId="6552"/>
    <cellStyle name="Normal 3 19 2 2" xfId="6553"/>
    <cellStyle name="Normal 3 19 2 2 2" xfId="6554"/>
    <cellStyle name="Normal 3 19 2 2 2 2" xfId="6555"/>
    <cellStyle name="Normal 3 19 2 2 2 2 2" xfId="6556"/>
    <cellStyle name="Normal 3 19 2 2 2 3" xfId="6557"/>
    <cellStyle name="Normal 3 19 2 2 3" xfId="6558"/>
    <cellStyle name="Normal 3 19 2 2 3 2" xfId="6559"/>
    <cellStyle name="Normal 3 19 2 2 3 2 2" xfId="6560"/>
    <cellStyle name="Normal 3 19 2 2 3 3" xfId="6561"/>
    <cellStyle name="Normal 3 19 2 2 4" xfId="6562"/>
    <cellStyle name="Normal 3 19 2 2 4 2" xfId="6563"/>
    <cellStyle name="Normal 3 19 2 2 5" xfId="6564"/>
    <cellStyle name="Normal 3 19 2 3" xfId="6565"/>
    <cellStyle name="Normal 3 19 2 3 2" xfId="6566"/>
    <cellStyle name="Normal 3 19 2 3 2 2" xfId="6567"/>
    <cellStyle name="Normal 3 19 2 3 2 2 2" xfId="6568"/>
    <cellStyle name="Normal 3 19 2 3 2 3" xfId="6569"/>
    <cellStyle name="Normal 3 19 2 3 3" xfId="6570"/>
    <cellStyle name="Normal 3 19 2 3 3 2" xfId="6571"/>
    <cellStyle name="Normal 3 19 2 3 4" xfId="6572"/>
    <cellStyle name="Normal 3 19 2 4" xfId="6573"/>
    <cellStyle name="Normal 3 19 2 4 2" xfId="6574"/>
    <cellStyle name="Normal 3 19 2 4 2 2" xfId="6575"/>
    <cellStyle name="Normal 3 19 2 4 3" xfId="6576"/>
    <cellStyle name="Normal 3 19 2 5" xfId="6577"/>
    <cellStyle name="Normal 3 19 2 5 2" xfId="6578"/>
    <cellStyle name="Normal 3 19 2 6" xfId="6579"/>
    <cellStyle name="Normal 3 19 3" xfId="6580"/>
    <cellStyle name="Normal 3 19 4" xfId="6581"/>
    <cellStyle name="Normal 3 19 4 2" xfId="6582"/>
    <cellStyle name="Normal 3 19 4 2 2" xfId="6583"/>
    <cellStyle name="Normal 3 19 4 2 2 2" xfId="6584"/>
    <cellStyle name="Normal 3 19 4 2 3" xfId="6585"/>
    <cellStyle name="Normal 3 19 4 3" xfId="6586"/>
    <cellStyle name="Normal 3 19 4 3 2" xfId="6587"/>
    <cellStyle name="Normal 3 19 4 3 2 2" xfId="6588"/>
    <cellStyle name="Normal 3 19 4 3 3" xfId="6589"/>
    <cellStyle name="Normal 3 19 4 4" xfId="6590"/>
    <cellStyle name="Normal 3 19 4 4 2" xfId="6591"/>
    <cellStyle name="Normal 3 19 4 5" xfId="6592"/>
    <cellStyle name="Normal 3 19 5" xfId="6593"/>
    <cellStyle name="Normal 3 19 5 2" xfId="6594"/>
    <cellStyle name="Normal 3 19 5 2 2" xfId="6595"/>
    <cellStyle name="Normal 3 19 5 2 2 2" xfId="6596"/>
    <cellStyle name="Normal 3 19 5 2 3" xfId="6597"/>
    <cellStyle name="Normal 3 19 5 3" xfId="6598"/>
    <cellStyle name="Normal 3 19 5 3 2" xfId="6599"/>
    <cellStyle name="Normal 3 19 5 4" xfId="6600"/>
    <cellStyle name="Normal 3 19 6" xfId="6601"/>
    <cellStyle name="Normal 3 19 6 2" xfId="6602"/>
    <cellStyle name="Normal 3 19 6 2 2" xfId="6603"/>
    <cellStyle name="Normal 3 19 6 3" xfId="6604"/>
    <cellStyle name="Normal 3 19 7" xfId="6605"/>
    <cellStyle name="Normal 3 19 7 2" xfId="6606"/>
    <cellStyle name="Normal 3 19 8" xfId="6607"/>
    <cellStyle name="Normal 3 2" xfId="6608"/>
    <cellStyle name="Normal 3 2 2" xfId="6609"/>
    <cellStyle name="Normal 3 2 2 2" xfId="6610"/>
    <cellStyle name="Normal 3 2 2 2 2" xfId="6611"/>
    <cellStyle name="Normal 3 2 2 2 2 2" xfId="6612"/>
    <cellStyle name="Normal 3 2 2 2 2 2 2" xfId="6613"/>
    <cellStyle name="Normal 3 2 2 2 2 3" xfId="6614"/>
    <cellStyle name="Normal 3 2 2 2 3" xfId="6615"/>
    <cellStyle name="Normal 3 2 2 2 3 2" xfId="6616"/>
    <cellStyle name="Normal 3 2 2 2 3 2 2" xfId="6617"/>
    <cellStyle name="Normal 3 2 2 2 3 3" xfId="6618"/>
    <cellStyle name="Normal 3 2 2 2 4" xfId="6619"/>
    <cellStyle name="Normal 3 2 2 2 4 2" xfId="6620"/>
    <cellStyle name="Normal 3 2 2 2 5" xfId="6621"/>
    <cellStyle name="Normal 3 2 2 3" xfId="6622"/>
    <cellStyle name="Normal 3 2 2 3 2" xfId="6623"/>
    <cellStyle name="Normal 3 2 2 3 2 2" xfId="6624"/>
    <cellStyle name="Normal 3 2 2 3 2 2 2" xfId="6625"/>
    <cellStyle name="Normal 3 2 2 3 2 3" xfId="6626"/>
    <cellStyle name="Normal 3 2 2 3 3" xfId="6627"/>
    <cellStyle name="Normal 3 2 2 3 3 2" xfId="6628"/>
    <cellStyle name="Normal 3 2 2 3 4" xfId="6629"/>
    <cellStyle name="Normal 3 2 2 4" xfId="6630"/>
    <cellStyle name="Normal 3 2 2 4 2" xfId="6631"/>
    <cellStyle name="Normal 3 2 2 4 2 2" xfId="6632"/>
    <cellStyle name="Normal 3 2 2 4 3" xfId="6633"/>
    <cellStyle name="Normal 3 2 2 5" xfId="6634"/>
    <cellStyle name="Normal 3 2 2 5 2" xfId="6635"/>
    <cellStyle name="Normal 3 2 2 6" xfId="6636"/>
    <cellStyle name="Normal 3 2 3" xfId="6637"/>
    <cellStyle name="Normal 3 2 4" xfId="6638"/>
    <cellStyle name="Normal 3 2 4 2" xfId="6639"/>
    <cellStyle name="Normal 3 2 4 2 2" xfId="6640"/>
    <cellStyle name="Normal 3 2 4 2 2 2" xfId="6641"/>
    <cellStyle name="Normal 3 2 4 2 3" xfId="6642"/>
    <cellStyle name="Normal 3 2 4 3" xfId="6643"/>
    <cellStyle name="Normal 3 2 4 3 2" xfId="6644"/>
    <cellStyle name="Normal 3 2 4 3 2 2" xfId="6645"/>
    <cellStyle name="Normal 3 2 4 3 3" xfId="6646"/>
    <cellStyle name="Normal 3 2 4 4" xfId="6647"/>
    <cellStyle name="Normal 3 2 4 4 2" xfId="6648"/>
    <cellStyle name="Normal 3 2 4 5" xfId="6649"/>
    <cellStyle name="Normal 3 2 5" xfId="6650"/>
    <cellStyle name="Normal 3 2 5 2" xfId="6651"/>
    <cellStyle name="Normal 3 2 5 2 2" xfId="6652"/>
    <cellStyle name="Normal 3 2 5 2 2 2" xfId="6653"/>
    <cellStyle name="Normal 3 2 5 2 3" xfId="6654"/>
    <cellStyle name="Normal 3 2 5 3" xfId="6655"/>
    <cellStyle name="Normal 3 2 5 3 2" xfId="6656"/>
    <cellStyle name="Normal 3 2 5 4" xfId="6657"/>
    <cellStyle name="Normal 3 2 6" xfId="6658"/>
    <cellStyle name="Normal 3 2 6 2" xfId="6659"/>
    <cellStyle name="Normal 3 2 6 2 2" xfId="6660"/>
    <cellStyle name="Normal 3 2 6 3" xfId="6661"/>
    <cellStyle name="Normal 3 2 7" xfId="6662"/>
    <cellStyle name="Normal 3 2 7 2" xfId="6663"/>
    <cellStyle name="Normal 3 2 8" xfId="6664"/>
    <cellStyle name="Normal 3 2 8 2" xfId="6665"/>
    <cellStyle name="Normal 3 2 9" xfId="6666"/>
    <cellStyle name="Normal 3 20" xfId="6667"/>
    <cellStyle name="Normal 3 20 2" xfId="6668"/>
    <cellStyle name="Normal 3 20 2 2" xfId="6669"/>
    <cellStyle name="Normal 3 20 2 2 2" xfId="6670"/>
    <cellStyle name="Normal 3 20 2 2 2 2" xfId="6671"/>
    <cellStyle name="Normal 3 20 2 2 2 2 2" xfId="6672"/>
    <cellStyle name="Normal 3 20 2 2 2 3" xfId="6673"/>
    <cellStyle name="Normal 3 20 2 2 3" xfId="6674"/>
    <cellStyle name="Normal 3 20 2 2 3 2" xfId="6675"/>
    <cellStyle name="Normal 3 20 2 2 3 2 2" xfId="6676"/>
    <cellStyle name="Normal 3 20 2 2 3 3" xfId="6677"/>
    <cellStyle name="Normal 3 20 2 2 4" xfId="6678"/>
    <cellStyle name="Normal 3 20 2 2 4 2" xfId="6679"/>
    <cellStyle name="Normal 3 20 2 2 5" xfId="6680"/>
    <cellStyle name="Normal 3 20 2 3" xfId="6681"/>
    <cellStyle name="Normal 3 20 2 3 2" xfId="6682"/>
    <cellStyle name="Normal 3 20 2 3 2 2" xfId="6683"/>
    <cellStyle name="Normal 3 20 2 3 2 2 2" xfId="6684"/>
    <cellStyle name="Normal 3 20 2 3 2 3" xfId="6685"/>
    <cellStyle name="Normal 3 20 2 3 3" xfId="6686"/>
    <cellStyle name="Normal 3 20 2 3 3 2" xfId="6687"/>
    <cellStyle name="Normal 3 20 2 3 4" xfId="6688"/>
    <cellStyle name="Normal 3 20 2 4" xfId="6689"/>
    <cellStyle name="Normal 3 20 2 4 2" xfId="6690"/>
    <cellStyle name="Normal 3 20 2 4 2 2" xfId="6691"/>
    <cellStyle name="Normal 3 20 2 4 3" xfId="6692"/>
    <cellStyle name="Normal 3 20 2 5" xfId="6693"/>
    <cellStyle name="Normal 3 20 2 5 2" xfId="6694"/>
    <cellStyle name="Normal 3 20 2 6" xfId="6695"/>
    <cellStyle name="Normal 3 20 3" xfId="6696"/>
    <cellStyle name="Normal 3 20 4" xfId="6697"/>
    <cellStyle name="Normal 3 20 4 2" xfId="6698"/>
    <cellStyle name="Normal 3 20 4 2 2" xfId="6699"/>
    <cellStyle name="Normal 3 20 4 2 2 2" xfId="6700"/>
    <cellStyle name="Normal 3 20 4 2 3" xfId="6701"/>
    <cellStyle name="Normal 3 20 4 3" xfId="6702"/>
    <cellStyle name="Normal 3 20 4 3 2" xfId="6703"/>
    <cellStyle name="Normal 3 20 4 3 2 2" xfId="6704"/>
    <cellStyle name="Normal 3 20 4 3 3" xfId="6705"/>
    <cellStyle name="Normal 3 20 4 4" xfId="6706"/>
    <cellStyle name="Normal 3 20 4 4 2" xfId="6707"/>
    <cellStyle name="Normal 3 20 4 5" xfId="6708"/>
    <cellStyle name="Normal 3 20 5" xfId="6709"/>
    <cellStyle name="Normal 3 20 5 2" xfId="6710"/>
    <cellStyle name="Normal 3 20 5 2 2" xfId="6711"/>
    <cellStyle name="Normal 3 20 5 2 2 2" xfId="6712"/>
    <cellStyle name="Normal 3 20 5 2 3" xfId="6713"/>
    <cellStyle name="Normal 3 20 5 3" xfId="6714"/>
    <cellStyle name="Normal 3 20 5 3 2" xfId="6715"/>
    <cellStyle name="Normal 3 20 5 4" xfId="6716"/>
    <cellStyle name="Normal 3 20 6" xfId="6717"/>
    <cellStyle name="Normal 3 20 6 2" xfId="6718"/>
    <cellStyle name="Normal 3 20 6 2 2" xfId="6719"/>
    <cellStyle name="Normal 3 20 6 3" xfId="6720"/>
    <cellStyle name="Normal 3 20 7" xfId="6721"/>
    <cellStyle name="Normal 3 20 7 2" xfId="6722"/>
    <cellStyle name="Normal 3 20 8" xfId="6723"/>
    <cellStyle name="Normal 3 21" xfId="6724"/>
    <cellStyle name="Normal 3 21 2" xfId="6725"/>
    <cellStyle name="Normal 3 21 2 2" xfId="6726"/>
    <cellStyle name="Normal 3 21 2 2 2" xfId="6727"/>
    <cellStyle name="Normal 3 21 2 2 2 2" xfId="6728"/>
    <cellStyle name="Normal 3 21 2 2 2 2 2" xfId="6729"/>
    <cellStyle name="Normal 3 21 2 2 2 3" xfId="6730"/>
    <cellStyle name="Normal 3 21 2 2 3" xfId="6731"/>
    <cellStyle name="Normal 3 21 2 2 3 2" xfId="6732"/>
    <cellStyle name="Normal 3 21 2 2 4" xfId="6733"/>
    <cellStyle name="Normal 3 21 2 3" xfId="6734"/>
    <cellStyle name="Normal 3 21 2 4" xfId="6735"/>
    <cellStyle name="Normal 3 21 3" xfId="6736"/>
    <cellStyle name="Normal 3 21 3 2" xfId="6737"/>
    <cellStyle name="Normal 3 21 3 3" xfId="6738"/>
    <cellStyle name="Normal 3 21 3 3 2" xfId="6739"/>
    <cellStyle name="Normal 3 21 3 3 2 2" xfId="6740"/>
    <cellStyle name="Normal 3 21 3 3 2 2 2" xfId="6741"/>
    <cellStyle name="Normal 3 21 3 3 2 3" xfId="6742"/>
    <cellStyle name="Normal 3 21 3 3 3" xfId="6743"/>
    <cellStyle name="Normal 3 21 3 3 3 2" xfId="6744"/>
    <cellStyle name="Normal 3 21 3 3 4" xfId="6745"/>
    <cellStyle name="Normal 3 21 3 4" xfId="6746"/>
    <cellStyle name="Normal 3 21 3 4 2" xfId="6747"/>
    <cellStyle name="Normal 3 21 3 4 2 2" xfId="6748"/>
    <cellStyle name="Normal 3 21 3 4 3" xfId="6749"/>
    <cellStyle name="Normal 3 21 3 5" xfId="6750"/>
    <cellStyle name="Normal 3 21 3 5 2" xfId="6751"/>
    <cellStyle name="Normal 3 21 4" xfId="6752"/>
    <cellStyle name="Normal 3 21 4 2" xfId="6753"/>
    <cellStyle name="Normal 3 21 4 2 2" xfId="6754"/>
    <cellStyle name="Normal 3 21 4 2 2 2" xfId="6755"/>
    <cellStyle name="Normal 3 21 4 2 3" xfId="6756"/>
    <cellStyle name="Normal 3 21 4 3" xfId="6757"/>
    <cellStyle name="Normal 3 21 4 3 2" xfId="6758"/>
    <cellStyle name="Normal 3 21 4 4" xfId="6759"/>
    <cellStyle name="Normal 3 21 5" xfId="6760"/>
    <cellStyle name="Normal 3 21 5 2" xfId="6761"/>
    <cellStyle name="Normal 3 21 5 2 2" xfId="6762"/>
    <cellStyle name="Normal 3 21 5 3" xfId="6763"/>
    <cellStyle name="Normal 3 21 6" xfId="6764"/>
    <cellStyle name="Normal 3 21 6 2" xfId="6765"/>
    <cellStyle name="Normal 3 21 7" xfId="6766"/>
    <cellStyle name="Normal 3 21 8" xfId="6767"/>
    <cellStyle name="Normal 3 22" xfId="6768"/>
    <cellStyle name="Normal 3 22 2" xfId="6769"/>
    <cellStyle name="Normal 3 22 2 2" xfId="6770"/>
    <cellStyle name="Normal 3 22 2 2 2" xfId="6771"/>
    <cellStyle name="Normal 3 22 2 2 2 2" xfId="6772"/>
    <cellStyle name="Normal 3 22 2 2 2 2 2" xfId="6773"/>
    <cellStyle name="Normal 3 22 2 2 2 3" xfId="6774"/>
    <cellStyle name="Normal 3 22 2 2 3" xfId="6775"/>
    <cellStyle name="Normal 3 22 2 2 3 2" xfId="6776"/>
    <cellStyle name="Normal 3 22 2 2 4" xfId="6777"/>
    <cellStyle name="Normal 3 22 2 3" xfId="6778"/>
    <cellStyle name="Normal 3 22 2 4" xfId="6779"/>
    <cellStyle name="Normal 3 22 3" xfId="6780"/>
    <cellStyle name="Normal 3 22 3 2" xfId="6781"/>
    <cellStyle name="Normal 3 22 3 3" xfId="6782"/>
    <cellStyle name="Normal 3 22 3 3 2" xfId="6783"/>
    <cellStyle name="Normal 3 22 3 3 2 2" xfId="6784"/>
    <cellStyle name="Normal 3 22 3 3 2 2 2" xfId="6785"/>
    <cellStyle name="Normal 3 22 3 3 2 3" xfId="6786"/>
    <cellStyle name="Normal 3 22 3 3 3" xfId="6787"/>
    <cellStyle name="Normal 3 22 3 3 3 2" xfId="6788"/>
    <cellStyle name="Normal 3 22 3 3 4" xfId="6789"/>
    <cellStyle name="Normal 3 22 3 4" xfId="6790"/>
    <cellStyle name="Normal 3 22 3 4 2" xfId="6791"/>
    <cellStyle name="Normal 3 22 3 4 2 2" xfId="6792"/>
    <cellStyle name="Normal 3 22 3 4 3" xfId="6793"/>
    <cellStyle name="Normal 3 22 3 5" xfId="6794"/>
    <cellStyle name="Normal 3 22 3 5 2" xfId="6795"/>
    <cellStyle name="Normal 3 22 4" xfId="6796"/>
    <cellStyle name="Normal 3 22 4 2" xfId="6797"/>
    <cellStyle name="Normal 3 22 4 2 2" xfId="6798"/>
    <cellStyle name="Normal 3 22 4 2 2 2" xfId="6799"/>
    <cellStyle name="Normal 3 22 4 2 3" xfId="6800"/>
    <cellStyle name="Normal 3 22 4 3" xfId="6801"/>
    <cellStyle name="Normal 3 22 4 3 2" xfId="6802"/>
    <cellStyle name="Normal 3 22 4 4" xfId="6803"/>
    <cellStyle name="Normal 3 22 5" xfId="6804"/>
    <cellStyle name="Normal 3 22 5 2" xfId="6805"/>
    <cellStyle name="Normal 3 22 5 2 2" xfId="6806"/>
    <cellStyle name="Normal 3 22 5 3" xfId="6807"/>
    <cellStyle name="Normal 3 22 6" xfId="6808"/>
    <cellStyle name="Normal 3 22 6 2" xfId="6809"/>
    <cellStyle name="Normal 3 22 7" xfId="6810"/>
    <cellStyle name="Normal 3 23" xfId="6811"/>
    <cellStyle name="Normal 3 23 2" xfId="6812"/>
    <cellStyle name="Normal 3 23 2 2" xfId="6813"/>
    <cellStyle name="Normal 3 23 2 2 2" xfId="6814"/>
    <cellStyle name="Normal 3 23 2 2 2 2" xfId="6815"/>
    <cellStyle name="Normal 3 23 2 2 2 2 2" xfId="6816"/>
    <cellStyle name="Normal 3 23 2 2 2 3" xfId="6817"/>
    <cellStyle name="Normal 3 23 2 2 3" xfId="6818"/>
    <cellStyle name="Normal 3 23 2 2 3 2" xfId="6819"/>
    <cellStyle name="Normal 3 23 2 2 4" xfId="6820"/>
    <cellStyle name="Normal 3 23 2 3" xfId="6821"/>
    <cellStyle name="Normal 3 23 2 4" xfId="6822"/>
    <cellStyle name="Normal 3 23 3" xfId="6823"/>
    <cellStyle name="Normal 3 23 3 2" xfId="6824"/>
    <cellStyle name="Normal 3 23 3 3" xfId="6825"/>
    <cellStyle name="Normal 3 23 3 3 2" xfId="6826"/>
    <cellStyle name="Normal 3 23 3 3 2 2" xfId="6827"/>
    <cellStyle name="Normal 3 23 3 3 2 2 2" xfId="6828"/>
    <cellStyle name="Normal 3 23 3 3 2 3" xfId="6829"/>
    <cellStyle name="Normal 3 23 3 3 3" xfId="6830"/>
    <cellStyle name="Normal 3 23 3 3 3 2" xfId="6831"/>
    <cellStyle name="Normal 3 23 3 3 4" xfId="6832"/>
    <cellStyle name="Normal 3 23 3 4" xfId="6833"/>
    <cellStyle name="Normal 3 23 3 4 2" xfId="6834"/>
    <cellStyle name="Normal 3 23 3 4 2 2" xfId="6835"/>
    <cellStyle name="Normal 3 23 3 4 3" xfId="6836"/>
    <cellStyle name="Normal 3 23 3 5" xfId="6837"/>
    <cellStyle name="Normal 3 23 3 5 2" xfId="6838"/>
    <cellStyle name="Normal 3 23 4" xfId="6839"/>
    <cellStyle name="Normal 3 23 4 2" xfId="6840"/>
    <cellStyle name="Normal 3 23 4 2 2" xfId="6841"/>
    <cellStyle name="Normal 3 23 4 2 2 2" xfId="6842"/>
    <cellStyle name="Normal 3 23 4 2 3" xfId="6843"/>
    <cellStyle name="Normal 3 23 4 3" xfId="6844"/>
    <cellStyle name="Normal 3 23 4 3 2" xfId="6845"/>
    <cellStyle name="Normal 3 23 4 4" xfId="6846"/>
    <cellStyle name="Normal 3 23 5" xfId="6847"/>
    <cellStyle name="Normal 3 23 5 2" xfId="6848"/>
    <cellStyle name="Normal 3 23 5 2 2" xfId="6849"/>
    <cellStyle name="Normal 3 23 5 3" xfId="6850"/>
    <cellStyle name="Normal 3 23 6" xfId="6851"/>
    <cellStyle name="Normal 3 23 6 2" xfId="6852"/>
    <cellStyle name="Normal 3 23 7" xfId="6853"/>
    <cellStyle name="Normal 3 24" xfId="6854"/>
    <cellStyle name="Normal 3 24 2" xfId="6855"/>
    <cellStyle name="Normal 3 24 2 2" xfId="6856"/>
    <cellStyle name="Normal 3 24 2 2 2" xfId="6857"/>
    <cellStyle name="Normal 3 24 2 2 2 2" xfId="6858"/>
    <cellStyle name="Normal 3 24 2 2 2 2 2" xfId="6859"/>
    <cellStyle name="Normal 3 24 2 2 2 3" xfId="6860"/>
    <cellStyle name="Normal 3 24 2 2 3" xfId="6861"/>
    <cellStyle name="Normal 3 24 2 2 3 2" xfId="6862"/>
    <cellStyle name="Normal 3 24 2 2 4" xfId="6863"/>
    <cellStyle name="Normal 3 24 2 3" xfId="6864"/>
    <cellStyle name="Normal 3 24 2 4" xfId="6865"/>
    <cellStyle name="Normal 3 24 3" xfId="6866"/>
    <cellStyle name="Normal 3 24 3 2" xfId="6867"/>
    <cellStyle name="Normal 3 24 3 3" xfId="6868"/>
    <cellStyle name="Normal 3 24 3 3 2" xfId="6869"/>
    <cellStyle name="Normal 3 24 3 3 2 2" xfId="6870"/>
    <cellStyle name="Normal 3 24 3 3 2 2 2" xfId="6871"/>
    <cellStyle name="Normal 3 24 3 3 2 3" xfId="6872"/>
    <cellStyle name="Normal 3 24 3 3 3" xfId="6873"/>
    <cellStyle name="Normal 3 24 3 3 3 2" xfId="6874"/>
    <cellStyle name="Normal 3 24 3 3 4" xfId="6875"/>
    <cellStyle name="Normal 3 24 3 4" xfId="6876"/>
    <cellStyle name="Normal 3 24 3 4 2" xfId="6877"/>
    <cellStyle name="Normal 3 24 3 4 2 2" xfId="6878"/>
    <cellStyle name="Normal 3 24 3 4 3" xfId="6879"/>
    <cellStyle name="Normal 3 24 3 5" xfId="6880"/>
    <cellStyle name="Normal 3 24 3 5 2" xfId="6881"/>
    <cellStyle name="Normal 3 24 4" xfId="6882"/>
    <cellStyle name="Normal 3 24 4 2" xfId="6883"/>
    <cellStyle name="Normal 3 24 4 2 2" xfId="6884"/>
    <cellStyle name="Normal 3 24 4 2 2 2" xfId="6885"/>
    <cellStyle name="Normal 3 24 4 2 3" xfId="6886"/>
    <cellStyle name="Normal 3 24 4 3" xfId="6887"/>
    <cellStyle name="Normal 3 24 4 3 2" xfId="6888"/>
    <cellStyle name="Normal 3 24 4 4" xfId="6889"/>
    <cellStyle name="Normal 3 24 5" xfId="6890"/>
    <cellStyle name="Normal 3 24 5 2" xfId="6891"/>
    <cellStyle name="Normal 3 24 5 2 2" xfId="6892"/>
    <cellStyle name="Normal 3 24 5 3" xfId="6893"/>
    <cellStyle name="Normal 3 24 6" xfId="6894"/>
    <cellStyle name="Normal 3 24 6 2" xfId="6895"/>
    <cellStyle name="Normal 3 24 7" xfId="6896"/>
    <cellStyle name="Normal 3 25" xfId="6897"/>
    <cellStyle name="Normal 3 25 2" xfId="6898"/>
    <cellStyle name="Normal 3 25 2 2" xfId="6899"/>
    <cellStyle name="Normal 3 25 2 2 2" xfId="6900"/>
    <cellStyle name="Normal 3 25 2 2 2 2" xfId="6901"/>
    <cellStyle name="Normal 3 25 2 2 3" xfId="6902"/>
    <cellStyle name="Normal 3 25 2 3" xfId="6903"/>
    <cellStyle name="Normal 3 25 2 3 2" xfId="6904"/>
    <cellStyle name="Normal 3 25 2 3 2 2" xfId="6905"/>
    <cellStyle name="Normal 3 25 2 3 3" xfId="6906"/>
    <cellStyle name="Normal 3 25 2 4" xfId="6907"/>
    <cellStyle name="Normal 3 25 2 4 2" xfId="6908"/>
    <cellStyle name="Normal 3 25 2 5" xfId="6909"/>
    <cellStyle name="Normal 3 25 3" xfId="6910"/>
    <cellStyle name="Normal 3 25 4" xfId="6911"/>
    <cellStyle name="Normal 3 25 4 2" xfId="6912"/>
    <cellStyle name="Normal 3 25 4 2 2" xfId="6913"/>
    <cellStyle name="Normal 3 25 4 2 2 2" xfId="6914"/>
    <cellStyle name="Normal 3 25 4 2 3" xfId="6915"/>
    <cellStyle name="Normal 3 25 4 3" xfId="6916"/>
    <cellStyle name="Normal 3 25 4 3 2" xfId="6917"/>
    <cellStyle name="Normal 3 25 4 4" xfId="6918"/>
    <cellStyle name="Normal 3 25 5" xfId="6919"/>
    <cellStyle name="Normal 3 25 5 2" xfId="6920"/>
    <cellStyle name="Normal 3 25 5 2 2" xfId="6921"/>
    <cellStyle name="Normal 3 25 5 3" xfId="6922"/>
    <cellStyle name="Normal 3 25 6" xfId="6923"/>
    <cellStyle name="Normal 3 25 6 2" xfId="6924"/>
    <cellStyle name="Normal 3 26" xfId="6925"/>
    <cellStyle name="Normal 3 27" xfId="6926"/>
    <cellStyle name="Normal 3 27 2" xfId="6927"/>
    <cellStyle name="Normal 3 27 2 2" xfId="6928"/>
    <cellStyle name="Normal 3 27 2 2 2" xfId="6929"/>
    <cellStyle name="Normal 3 27 2 3" xfId="6930"/>
    <cellStyle name="Normal 3 27 3" xfId="6931"/>
    <cellStyle name="Normal 3 27 3 2" xfId="6932"/>
    <cellStyle name="Normal 3 27 3 2 2" xfId="6933"/>
    <cellStyle name="Normal 3 27 3 3" xfId="6934"/>
    <cellStyle name="Normal 3 27 4" xfId="6935"/>
    <cellStyle name="Normal 3 27 4 2" xfId="6936"/>
    <cellStyle name="Normal 3 27 5" xfId="6937"/>
    <cellStyle name="Normal 3 28" xfId="6938"/>
    <cellStyle name="Normal 3 28 2" xfId="6939"/>
    <cellStyle name="Normal 3 28 2 2" xfId="6940"/>
    <cellStyle name="Normal 3 28 2 2 2" xfId="6941"/>
    <cellStyle name="Normal 3 28 2 3" xfId="6942"/>
    <cellStyle name="Normal 3 28 3" xfId="6943"/>
    <cellStyle name="Normal 3 28 3 2" xfId="6944"/>
    <cellStyle name="Normal 3 28 4" xfId="6945"/>
    <cellStyle name="Normal 3 29" xfId="6946"/>
    <cellStyle name="Normal 3 29 2" xfId="6947"/>
    <cellStyle name="Normal 3 29 2 2" xfId="6948"/>
    <cellStyle name="Normal 3 29 3" xfId="6949"/>
    <cellStyle name="Normal 3 3" xfId="6950"/>
    <cellStyle name="Normal 3 3 2" xfId="6951"/>
    <cellStyle name="Normal 3 3 2 2" xfId="6952"/>
    <cellStyle name="Normal 3 3 2 2 2" xfId="6953"/>
    <cellStyle name="Normal 3 3 2 2 2 2" xfId="6954"/>
    <cellStyle name="Normal 3 3 2 2 2 2 2" xfId="6955"/>
    <cellStyle name="Normal 3 3 2 2 2 3" xfId="6956"/>
    <cellStyle name="Normal 3 3 2 2 3" xfId="6957"/>
    <cellStyle name="Normal 3 3 2 2 3 2" xfId="6958"/>
    <cellStyle name="Normal 3 3 2 2 3 2 2" xfId="6959"/>
    <cellStyle name="Normal 3 3 2 2 3 3" xfId="6960"/>
    <cellStyle name="Normal 3 3 2 2 4" xfId="6961"/>
    <cellStyle name="Normal 3 3 2 2 4 2" xfId="6962"/>
    <cellStyle name="Normal 3 3 2 2 5" xfId="6963"/>
    <cellStyle name="Normal 3 3 2 3" xfId="6964"/>
    <cellStyle name="Normal 3 3 2 3 2" xfId="6965"/>
    <cellStyle name="Normal 3 3 2 3 2 2" xfId="6966"/>
    <cellStyle name="Normal 3 3 2 3 2 2 2" xfId="6967"/>
    <cellStyle name="Normal 3 3 2 3 2 3" xfId="6968"/>
    <cellStyle name="Normal 3 3 2 3 3" xfId="6969"/>
    <cellStyle name="Normal 3 3 2 3 3 2" xfId="6970"/>
    <cellStyle name="Normal 3 3 2 3 4" xfId="6971"/>
    <cellStyle name="Normal 3 3 2 4" xfId="6972"/>
    <cellStyle name="Normal 3 3 2 4 2" xfId="6973"/>
    <cellStyle name="Normal 3 3 2 4 2 2" xfId="6974"/>
    <cellStyle name="Normal 3 3 2 4 3" xfId="6975"/>
    <cellStyle name="Normal 3 3 2 5" xfId="6976"/>
    <cellStyle name="Normal 3 3 2 5 2" xfId="6977"/>
    <cellStyle name="Normal 3 3 2 6" xfId="6978"/>
    <cellStyle name="Normal 3 3 3" xfId="6979"/>
    <cellStyle name="Normal 3 3 4" xfId="6980"/>
    <cellStyle name="Normal 3 3 4 2" xfId="6981"/>
    <cellStyle name="Normal 3 3 4 2 2" xfId="6982"/>
    <cellStyle name="Normal 3 3 4 2 2 2" xfId="6983"/>
    <cellStyle name="Normal 3 3 4 2 3" xfId="6984"/>
    <cellStyle name="Normal 3 3 4 3" xfId="6985"/>
    <cellStyle name="Normal 3 3 4 3 2" xfId="6986"/>
    <cellStyle name="Normal 3 3 4 3 2 2" xfId="6987"/>
    <cellStyle name="Normal 3 3 4 3 3" xfId="6988"/>
    <cellStyle name="Normal 3 3 4 4" xfId="6989"/>
    <cellStyle name="Normal 3 3 4 4 2" xfId="6990"/>
    <cellStyle name="Normal 3 3 4 5" xfId="6991"/>
    <cellStyle name="Normal 3 3 5" xfId="6992"/>
    <cellStyle name="Normal 3 3 5 2" xfId="6993"/>
    <cellStyle name="Normal 3 3 5 2 2" xfId="6994"/>
    <cellStyle name="Normal 3 3 5 2 2 2" xfId="6995"/>
    <cellStyle name="Normal 3 3 5 2 3" xfId="6996"/>
    <cellStyle name="Normal 3 3 5 3" xfId="6997"/>
    <cellStyle name="Normal 3 3 5 3 2" xfId="6998"/>
    <cellStyle name="Normal 3 3 5 4" xfId="6999"/>
    <cellStyle name="Normal 3 3 6" xfId="7000"/>
    <cellStyle name="Normal 3 3 6 2" xfId="7001"/>
    <cellStyle name="Normal 3 3 6 2 2" xfId="7002"/>
    <cellStyle name="Normal 3 3 6 3" xfId="7003"/>
    <cellStyle name="Normal 3 3 7" xfId="7004"/>
    <cellStyle name="Normal 3 3 7 2" xfId="7005"/>
    <cellStyle name="Normal 3 3 8" xfId="7006"/>
    <cellStyle name="Normal 3 30" xfId="7007"/>
    <cellStyle name="Normal 3 30 2" xfId="7008"/>
    <cellStyle name="Normal 3 31" xfId="7009"/>
    <cellStyle name="Normal 3 32" xfId="7010"/>
    <cellStyle name="Normal 3 33" xfId="7011"/>
    <cellStyle name="Normal 3 34" xfId="7012"/>
    <cellStyle name="Normal 3 4" xfId="7013"/>
    <cellStyle name="Normal 3 4 2" xfId="7014"/>
    <cellStyle name="Normal 3 4 2 2" xfId="7015"/>
    <cellStyle name="Normal 3 4 2 2 2" xfId="7016"/>
    <cellStyle name="Normal 3 4 2 2 2 2" xfId="7017"/>
    <cellStyle name="Normal 3 4 2 2 2 2 2" xfId="7018"/>
    <cellStyle name="Normal 3 4 2 2 2 3" xfId="7019"/>
    <cellStyle name="Normal 3 4 2 2 3" xfId="7020"/>
    <cellStyle name="Normal 3 4 2 2 3 2" xfId="7021"/>
    <cellStyle name="Normal 3 4 2 2 3 2 2" xfId="7022"/>
    <cellStyle name="Normal 3 4 2 2 3 3" xfId="7023"/>
    <cellStyle name="Normal 3 4 2 2 4" xfId="7024"/>
    <cellStyle name="Normal 3 4 2 2 4 2" xfId="7025"/>
    <cellStyle name="Normal 3 4 2 2 5" xfId="7026"/>
    <cellStyle name="Normal 3 4 2 3" xfId="7027"/>
    <cellStyle name="Normal 3 4 2 3 2" xfId="7028"/>
    <cellStyle name="Normal 3 4 2 3 2 2" xfId="7029"/>
    <cellStyle name="Normal 3 4 2 3 2 2 2" xfId="7030"/>
    <cellStyle name="Normal 3 4 2 3 2 3" xfId="7031"/>
    <cellStyle name="Normal 3 4 2 3 3" xfId="7032"/>
    <cellStyle name="Normal 3 4 2 3 3 2" xfId="7033"/>
    <cellStyle name="Normal 3 4 2 3 4" xfId="7034"/>
    <cellStyle name="Normal 3 4 2 4" xfId="7035"/>
    <cellStyle name="Normal 3 4 2 4 2" xfId="7036"/>
    <cellStyle name="Normal 3 4 2 4 2 2" xfId="7037"/>
    <cellStyle name="Normal 3 4 2 4 3" xfId="7038"/>
    <cellStyle name="Normal 3 4 2 5" xfId="7039"/>
    <cellStyle name="Normal 3 4 2 5 2" xfId="7040"/>
    <cellStyle name="Normal 3 4 2 6" xfId="7041"/>
    <cellStyle name="Normal 3 4 3" xfId="7042"/>
    <cellStyle name="Normal 3 4 4" xfId="7043"/>
    <cellStyle name="Normal 3 4 4 2" xfId="7044"/>
    <cellStyle name="Normal 3 4 4 2 2" xfId="7045"/>
    <cellStyle name="Normal 3 4 4 2 2 2" xfId="7046"/>
    <cellStyle name="Normal 3 4 4 2 3" xfId="7047"/>
    <cellStyle name="Normal 3 4 4 3" xfId="7048"/>
    <cellStyle name="Normal 3 4 4 3 2" xfId="7049"/>
    <cellStyle name="Normal 3 4 4 3 2 2" xfId="7050"/>
    <cellStyle name="Normal 3 4 4 3 3" xfId="7051"/>
    <cellStyle name="Normal 3 4 4 4" xfId="7052"/>
    <cellStyle name="Normal 3 4 4 4 2" xfId="7053"/>
    <cellStyle name="Normal 3 4 4 5" xfId="7054"/>
    <cellStyle name="Normal 3 4 5" xfId="7055"/>
    <cellStyle name="Normal 3 4 5 2" xfId="7056"/>
    <cellStyle name="Normal 3 4 5 2 2" xfId="7057"/>
    <cellStyle name="Normal 3 4 5 2 2 2" xfId="7058"/>
    <cellStyle name="Normal 3 4 5 2 3" xfId="7059"/>
    <cellStyle name="Normal 3 4 5 3" xfId="7060"/>
    <cellStyle name="Normal 3 4 5 3 2" xfId="7061"/>
    <cellStyle name="Normal 3 4 5 4" xfId="7062"/>
    <cellStyle name="Normal 3 4 6" xfId="7063"/>
    <cellStyle name="Normal 3 4 6 2" xfId="7064"/>
    <cellStyle name="Normal 3 4 6 2 2" xfId="7065"/>
    <cellStyle name="Normal 3 4 6 3" xfId="7066"/>
    <cellStyle name="Normal 3 4 7" xfId="7067"/>
    <cellStyle name="Normal 3 4 7 2" xfId="7068"/>
    <cellStyle name="Normal 3 4 8" xfId="7069"/>
    <cellStyle name="Normal 3 4 9" xfId="7070"/>
    <cellStyle name="Normal 3 5" xfId="7071"/>
    <cellStyle name="Normal 3 5 2" xfId="7072"/>
    <cellStyle name="Normal 3 5 2 2" xfId="7073"/>
    <cellStyle name="Normal 3 5 2 2 2" xfId="7074"/>
    <cellStyle name="Normal 3 5 2 2 2 2" xfId="7075"/>
    <cellStyle name="Normal 3 5 2 2 2 2 2" xfId="7076"/>
    <cellStyle name="Normal 3 5 2 2 2 3" xfId="7077"/>
    <cellStyle name="Normal 3 5 2 2 3" xfId="7078"/>
    <cellStyle name="Normal 3 5 2 2 3 2" xfId="7079"/>
    <cellStyle name="Normal 3 5 2 2 3 2 2" xfId="7080"/>
    <cellStyle name="Normal 3 5 2 2 3 3" xfId="7081"/>
    <cellStyle name="Normal 3 5 2 2 4" xfId="7082"/>
    <cellStyle name="Normal 3 5 2 2 4 2" xfId="7083"/>
    <cellStyle name="Normal 3 5 2 2 5" xfId="7084"/>
    <cellStyle name="Normal 3 5 2 3" xfId="7085"/>
    <cellStyle name="Normal 3 5 2 3 2" xfId="7086"/>
    <cellStyle name="Normal 3 5 2 3 2 2" xfId="7087"/>
    <cellStyle name="Normal 3 5 2 3 2 2 2" xfId="7088"/>
    <cellStyle name="Normal 3 5 2 3 2 3" xfId="7089"/>
    <cellStyle name="Normal 3 5 2 3 3" xfId="7090"/>
    <cellStyle name="Normal 3 5 2 3 3 2" xfId="7091"/>
    <cellStyle name="Normal 3 5 2 3 4" xfId="7092"/>
    <cellStyle name="Normal 3 5 2 4" xfId="7093"/>
    <cellStyle name="Normal 3 5 2 4 2" xfId="7094"/>
    <cellStyle name="Normal 3 5 2 4 2 2" xfId="7095"/>
    <cellStyle name="Normal 3 5 2 4 3" xfId="7096"/>
    <cellStyle name="Normal 3 5 2 5" xfId="7097"/>
    <cellStyle name="Normal 3 5 2 5 2" xfId="7098"/>
    <cellStyle name="Normal 3 5 2 6" xfId="7099"/>
    <cellStyle name="Normal 3 5 3" xfId="7100"/>
    <cellStyle name="Normal 3 5 4" xfId="7101"/>
    <cellStyle name="Normal 3 5 4 2" xfId="7102"/>
    <cellStyle name="Normal 3 5 4 2 2" xfId="7103"/>
    <cellStyle name="Normal 3 5 4 2 2 2" xfId="7104"/>
    <cellStyle name="Normal 3 5 4 2 3" xfId="7105"/>
    <cellStyle name="Normal 3 5 4 3" xfId="7106"/>
    <cellStyle name="Normal 3 5 4 3 2" xfId="7107"/>
    <cellStyle name="Normal 3 5 4 3 2 2" xfId="7108"/>
    <cellStyle name="Normal 3 5 4 3 3" xfId="7109"/>
    <cellStyle name="Normal 3 5 4 4" xfId="7110"/>
    <cellStyle name="Normal 3 5 4 4 2" xfId="7111"/>
    <cellStyle name="Normal 3 5 4 5" xfId="7112"/>
    <cellStyle name="Normal 3 5 5" xfId="7113"/>
    <cellStyle name="Normal 3 5 5 2" xfId="7114"/>
    <cellStyle name="Normal 3 5 5 2 2" xfId="7115"/>
    <cellStyle name="Normal 3 5 5 2 2 2" xfId="7116"/>
    <cellStyle name="Normal 3 5 5 2 3" xfId="7117"/>
    <cellStyle name="Normal 3 5 5 3" xfId="7118"/>
    <cellStyle name="Normal 3 5 5 3 2" xfId="7119"/>
    <cellStyle name="Normal 3 5 5 4" xfId="7120"/>
    <cellStyle name="Normal 3 5 6" xfId="7121"/>
    <cellStyle name="Normal 3 5 6 2" xfId="7122"/>
    <cellStyle name="Normal 3 5 6 2 2" xfId="7123"/>
    <cellStyle name="Normal 3 5 6 3" xfId="7124"/>
    <cellStyle name="Normal 3 5 7" xfId="7125"/>
    <cellStyle name="Normal 3 5 7 2" xfId="7126"/>
    <cellStyle name="Normal 3 5 8" xfId="7127"/>
    <cellStyle name="Normal 3 6" xfId="7128"/>
    <cellStyle name="Normal 3 6 2" xfId="7129"/>
    <cellStyle name="Normal 3 6 2 2" xfId="7130"/>
    <cellStyle name="Normal 3 6 2 2 2" xfId="7131"/>
    <cellStyle name="Normal 3 6 2 2 2 2" xfId="7132"/>
    <cellStyle name="Normal 3 6 2 2 2 2 2" xfId="7133"/>
    <cellStyle name="Normal 3 6 2 2 2 3" xfId="7134"/>
    <cellStyle name="Normal 3 6 2 2 3" xfId="7135"/>
    <cellStyle name="Normal 3 6 2 2 3 2" xfId="7136"/>
    <cellStyle name="Normal 3 6 2 2 3 2 2" xfId="7137"/>
    <cellStyle name="Normal 3 6 2 2 3 3" xfId="7138"/>
    <cellStyle name="Normal 3 6 2 2 4" xfId="7139"/>
    <cellStyle name="Normal 3 6 2 2 4 2" xfId="7140"/>
    <cellStyle name="Normal 3 6 2 2 5" xfId="7141"/>
    <cellStyle name="Normal 3 6 2 3" xfId="7142"/>
    <cellStyle name="Normal 3 6 2 3 2" xfId="7143"/>
    <cellStyle name="Normal 3 6 2 3 2 2" xfId="7144"/>
    <cellStyle name="Normal 3 6 2 3 2 2 2" xfId="7145"/>
    <cellStyle name="Normal 3 6 2 3 2 3" xfId="7146"/>
    <cellStyle name="Normal 3 6 2 3 3" xfId="7147"/>
    <cellStyle name="Normal 3 6 2 3 3 2" xfId="7148"/>
    <cellStyle name="Normal 3 6 2 3 4" xfId="7149"/>
    <cellStyle name="Normal 3 6 2 4" xfId="7150"/>
    <cellStyle name="Normal 3 6 2 4 2" xfId="7151"/>
    <cellStyle name="Normal 3 6 2 4 2 2" xfId="7152"/>
    <cellStyle name="Normal 3 6 2 4 3" xfId="7153"/>
    <cellStyle name="Normal 3 6 2 5" xfId="7154"/>
    <cellStyle name="Normal 3 6 2 5 2" xfId="7155"/>
    <cellStyle name="Normal 3 6 2 6" xfId="7156"/>
    <cellStyle name="Normal 3 6 3" xfId="7157"/>
    <cellStyle name="Normal 3 6 4" xfId="7158"/>
    <cellStyle name="Normal 3 6 4 2" xfId="7159"/>
    <cellStyle name="Normal 3 6 4 2 2" xfId="7160"/>
    <cellStyle name="Normal 3 6 4 2 2 2" xfId="7161"/>
    <cellStyle name="Normal 3 6 4 2 3" xfId="7162"/>
    <cellStyle name="Normal 3 6 4 3" xfId="7163"/>
    <cellStyle name="Normal 3 6 4 3 2" xfId="7164"/>
    <cellStyle name="Normal 3 6 4 3 2 2" xfId="7165"/>
    <cellStyle name="Normal 3 6 4 3 3" xfId="7166"/>
    <cellStyle name="Normal 3 6 4 4" xfId="7167"/>
    <cellStyle name="Normal 3 6 4 4 2" xfId="7168"/>
    <cellStyle name="Normal 3 6 4 5" xfId="7169"/>
    <cellStyle name="Normal 3 6 5" xfId="7170"/>
    <cellStyle name="Normal 3 6 5 2" xfId="7171"/>
    <cellStyle name="Normal 3 6 5 2 2" xfId="7172"/>
    <cellStyle name="Normal 3 6 5 2 2 2" xfId="7173"/>
    <cellStyle name="Normal 3 6 5 2 3" xfId="7174"/>
    <cellStyle name="Normal 3 6 5 3" xfId="7175"/>
    <cellStyle name="Normal 3 6 5 3 2" xfId="7176"/>
    <cellStyle name="Normal 3 6 5 4" xfId="7177"/>
    <cellStyle name="Normal 3 6 6" xfId="7178"/>
    <cellStyle name="Normal 3 6 6 2" xfId="7179"/>
    <cellStyle name="Normal 3 6 6 2 2" xfId="7180"/>
    <cellStyle name="Normal 3 6 6 3" xfId="7181"/>
    <cellStyle name="Normal 3 6 7" xfId="7182"/>
    <cellStyle name="Normal 3 6 7 2" xfId="7183"/>
    <cellStyle name="Normal 3 6 8" xfId="7184"/>
    <cellStyle name="Normal 3 7" xfId="7185"/>
    <cellStyle name="Normal 3 7 2" xfId="7186"/>
    <cellStyle name="Normal 3 7 2 2" xfId="7187"/>
    <cellStyle name="Normal 3 7 2 2 2" xfId="7188"/>
    <cellStyle name="Normal 3 7 2 2 2 2" xfId="7189"/>
    <cellStyle name="Normal 3 7 2 2 2 2 2" xfId="7190"/>
    <cellStyle name="Normal 3 7 2 2 2 3" xfId="7191"/>
    <cellStyle name="Normal 3 7 2 2 3" xfId="7192"/>
    <cellStyle name="Normal 3 7 2 2 3 2" xfId="7193"/>
    <cellStyle name="Normal 3 7 2 2 3 2 2" xfId="7194"/>
    <cellStyle name="Normal 3 7 2 2 3 3" xfId="7195"/>
    <cellStyle name="Normal 3 7 2 2 4" xfId="7196"/>
    <cellStyle name="Normal 3 7 2 2 4 2" xfId="7197"/>
    <cellStyle name="Normal 3 7 2 2 5" xfId="7198"/>
    <cellStyle name="Normal 3 7 2 3" xfId="7199"/>
    <cellStyle name="Normal 3 7 2 3 2" xfId="7200"/>
    <cellStyle name="Normal 3 7 2 3 2 2" xfId="7201"/>
    <cellStyle name="Normal 3 7 2 3 2 2 2" xfId="7202"/>
    <cellStyle name="Normal 3 7 2 3 2 3" xfId="7203"/>
    <cellStyle name="Normal 3 7 2 3 3" xfId="7204"/>
    <cellStyle name="Normal 3 7 2 3 3 2" xfId="7205"/>
    <cellStyle name="Normal 3 7 2 3 4" xfId="7206"/>
    <cellStyle name="Normal 3 7 2 4" xfId="7207"/>
    <cellStyle name="Normal 3 7 2 4 2" xfId="7208"/>
    <cellStyle name="Normal 3 7 2 4 2 2" xfId="7209"/>
    <cellStyle name="Normal 3 7 2 4 3" xfId="7210"/>
    <cellStyle name="Normal 3 7 2 5" xfId="7211"/>
    <cellStyle name="Normal 3 7 2 5 2" xfId="7212"/>
    <cellStyle name="Normal 3 7 2 6" xfId="7213"/>
    <cellStyle name="Normal 3 7 3" xfId="7214"/>
    <cellStyle name="Normal 3 7 4" xfId="7215"/>
    <cellStyle name="Normal 3 7 4 2" xfId="7216"/>
    <cellStyle name="Normal 3 7 4 2 2" xfId="7217"/>
    <cellStyle name="Normal 3 7 4 2 2 2" xfId="7218"/>
    <cellStyle name="Normal 3 7 4 2 3" xfId="7219"/>
    <cellStyle name="Normal 3 7 4 3" xfId="7220"/>
    <cellStyle name="Normal 3 7 4 3 2" xfId="7221"/>
    <cellStyle name="Normal 3 7 4 3 2 2" xfId="7222"/>
    <cellStyle name="Normal 3 7 4 3 3" xfId="7223"/>
    <cellStyle name="Normal 3 7 4 4" xfId="7224"/>
    <cellStyle name="Normal 3 7 4 4 2" xfId="7225"/>
    <cellStyle name="Normal 3 7 4 5" xfId="7226"/>
    <cellStyle name="Normal 3 7 5" xfId="7227"/>
    <cellStyle name="Normal 3 7 5 2" xfId="7228"/>
    <cellStyle name="Normal 3 7 5 2 2" xfId="7229"/>
    <cellStyle name="Normal 3 7 5 2 2 2" xfId="7230"/>
    <cellStyle name="Normal 3 7 5 2 3" xfId="7231"/>
    <cellStyle name="Normal 3 7 5 3" xfId="7232"/>
    <cellStyle name="Normal 3 7 5 3 2" xfId="7233"/>
    <cellStyle name="Normal 3 7 5 4" xfId="7234"/>
    <cellStyle name="Normal 3 7 6" xfId="7235"/>
    <cellStyle name="Normal 3 7 6 2" xfId="7236"/>
    <cellStyle name="Normal 3 7 6 2 2" xfId="7237"/>
    <cellStyle name="Normal 3 7 6 3" xfId="7238"/>
    <cellStyle name="Normal 3 7 7" xfId="7239"/>
    <cellStyle name="Normal 3 7 7 2" xfId="7240"/>
    <cellStyle name="Normal 3 7 8" xfId="7241"/>
    <cellStyle name="Normal 3 8" xfId="7242"/>
    <cellStyle name="Normal 3 8 2" xfId="7243"/>
    <cellStyle name="Normal 3 8 2 2" xfId="7244"/>
    <cellStyle name="Normal 3 8 2 2 2" xfId="7245"/>
    <cellStyle name="Normal 3 8 2 2 2 2" xfId="7246"/>
    <cellStyle name="Normal 3 8 2 2 2 2 2" xfId="7247"/>
    <cellStyle name="Normal 3 8 2 2 2 3" xfId="7248"/>
    <cellStyle name="Normal 3 8 2 2 3" xfId="7249"/>
    <cellStyle name="Normal 3 8 2 2 3 2" xfId="7250"/>
    <cellStyle name="Normal 3 8 2 2 3 2 2" xfId="7251"/>
    <cellStyle name="Normal 3 8 2 2 3 3" xfId="7252"/>
    <cellStyle name="Normal 3 8 2 2 4" xfId="7253"/>
    <cellStyle name="Normal 3 8 2 2 4 2" xfId="7254"/>
    <cellStyle name="Normal 3 8 2 2 5" xfId="7255"/>
    <cellStyle name="Normal 3 8 2 3" xfId="7256"/>
    <cellStyle name="Normal 3 8 2 3 2" xfId="7257"/>
    <cellStyle name="Normal 3 8 2 3 2 2" xfId="7258"/>
    <cellStyle name="Normal 3 8 2 3 2 2 2" xfId="7259"/>
    <cellStyle name="Normal 3 8 2 3 2 3" xfId="7260"/>
    <cellStyle name="Normal 3 8 2 3 3" xfId="7261"/>
    <cellStyle name="Normal 3 8 2 3 3 2" xfId="7262"/>
    <cellStyle name="Normal 3 8 2 3 4" xfId="7263"/>
    <cellStyle name="Normal 3 8 2 4" xfId="7264"/>
    <cellStyle name="Normal 3 8 2 4 2" xfId="7265"/>
    <cellStyle name="Normal 3 8 2 4 2 2" xfId="7266"/>
    <cellStyle name="Normal 3 8 2 4 3" xfId="7267"/>
    <cellStyle name="Normal 3 8 2 5" xfId="7268"/>
    <cellStyle name="Normal 3 8 2 5 2" xfId="7269"/>
    <cellStyle name="Normal 3 8 2 6" xfId="7270"/>
    <cellStyle name="Normal 3 8 3" xfId="7271"/>
    <cellStyle name="Normal 3 8 4" xfId="7272"/>
    <cellStyle name="Normal 3 8 4 2" xfId="7273"/>
    <cellStyle name="Normal 3 8 4 2 2" xfId="7274"/>
    <cellStyle name="Normal 3 8 4 2 2 2" xfId="7275"/>
    <cellStyle name="Normal 3 8 4 2 3" xfId="7276"/>
    <cellStyle name="Normal 3 8 4 3" xfId="7277"/>
    <cellStyle name="Normal 3 8 4 3 2" xfId="7278"/>
    <cellStyle name="Normal 3 8 4 3 2 2" xfId="7279"/>
    <cellStyle name="Normal 3 8 4 3 3" xfId="7280"/>
    <cellStyle name="Normal 3 8 4 4" xfId="7281"/>
    <cellStyle name="Normal 3 8 4 4 2" xfId="7282"/>
    <cellStyle name="Normal 3 8 4 5" xfId="7283"/>
    <cellStyle name="Normal 3 8 5" xfId="7284"/>
    <cellStyle name="Normal 3 8 5 2" xfId="7285"/>
    <cellStyle name="Normal 3 8 5 2 2" xfId="7286"/>
    <cellStyle name="Normal 3 8 5 2 2 2" xfId="7287"/>
    <cellStyle name="Normal 3 8 5 2 3" xfId="7288"/>
    <cellStyle name="Normal 3 8 5 3" xfId="7289"/>
    <cellStyle name="Normal 3 8 5 3 2" xfId="7290"/>
    <cellStyle name="Normal 3 8 5 4" xfId="7291"/>
    <cellStyle name="Normal 3 8 6" xfId="7292"/>
    <cellStyle name="Normal 3 8 6 2" xfId="7293"/>
    <cellStyle name="Normal 3 8 6 2 2" xfId="7294"/>
    <cellStyle name="Normal 3 8 6 3" xfId="7295"/>
    <cellStyle name="Normal 3 8 7" xfId="7296"/>
    <cellStyle name="Normal 3 8 7 2" xfId="7297"/>
    <cellStyle name="Normal 3 8 8" xfId="7298"/>
    <cellStyle name="Normal 3 9" xfId="7299"/>
    <cellStyle name="Normal 3 9 2" xfId="7300"/>
    <cellStyle name="Normal 3 9 2 2" xfId="7301"/>
    <cellStyle name="Normal 3 9 2 2 2" xfId="7302"/>
    <cellStyle name="Normal 3 9 2 2 2 2" xfId="7303"/>
    <cellStyle name="Normal 3 9 2 2 2 2 2" xfId="7304"/>
    <cellStyle name="Normal 3 9 2 2 2 3" xfId="7305"/>
    <cellStyle name="Normal 3 9 2 2 3" xfId="7306"/>
    <cellStyle name="Normal 3 9 2 2 3 2" xfId="7307"/>
    <cellStyle name="Normal 3 9 2 2 3 2 2" xfId="7308"/>
    <cellStyle name="Normal 3 9 2 2 3 3" xfId="7309"/>
    <cellStyle name="Normal 3 9 2 2 4" xfId="7310"/>
    <cellStyle name="Normal 3 9 2 2 4 2" xfId="7311"/>
    <cellStyle name="Normal 3 9 2 2 5" xfId="7312"/>
    <cellStyle name="Normal 3 9 2 3" xfId="7313"/>
    <cellStyle name="Normal 3 9 2 3 2" xfId="7314"/>
    <cellStyle name="Normal 3 9 2 3 2 2" xfId="7315"/>
    <cellStyle name="Normal 3 9 2 3 2 2 2" xfId="7316"/>
    <cellStyle name="Normal 3 9 2 3 2 3" xfId="7317"/>
    <cellStyle name="Normal 3 9 2 3 3" xfId="7318"/>
    <cellStyle name="Normal 3 9 2 3 3 2" xfId="7319"/>
    <cellStyle name="Normal 3 9 2 3 4" xfId="7320"/>
    <cellStyle name="Normal 3 9 2 4" xfId="7321"/>
    <cellStyle name="Normal 3 9 2 4 2" xfId="7322"/>
    <cellStyle name="Normal 3 9 2 4 2 2" xfId="7323"/>
    <cellStyle name="Normal 3 9 2 4 3" xfId="7324"/>
    <cellStyle name="Normal 3 9 2 5" xfId="7325"/>
    <cellStyle name="Normal 3 9 2 5 2" xfId="7326"/>
    <cellStyle name="Normal 3 9 2 6" xfId="7327"/>
    <cellStyle name="Normal 3 9 3" xfId="7328"/>
    <cellStyle name="Normal 3 9 4" xfId="7329"/>
    <cellStyle name="Normal 3 9 4 2" xfId="7330"/>
    <cellStyle name="Normal 3 9 4 2 2" xfId="7331"/>
    <cellStyle name="Normal 3 9 4 2 2 2" xfId="7332"/>
    <cellStyle name="Normal 3 9 4 2 3" xfId="7333"/>
    <cellStyle name="Normal 3 9 4 3" xfId="7334"/>
    <cellStyle name="Normal 3 9 4 3 2" xfId="7335"/>
    <cellStyle name="Normal 3 9 4 3 2 2" xfId="7336"/>
    <cellStyle name="Normal 3 9 4 3 3" xfId="7337"/>
    <cellStyle name="Normal 3 9 4 4" xfId="7338"/>
    <cellStyle name="Normal 3 9 4 4 2" xfId="7339"/>
    <cellStyle name="Normal 3 9 4 5" xfId="7340"/>
    <cellStyle name="Normal 3 9 5" xfId="7341"/>
    <cellStyle name="Normal 3 9 5 2" xfId="7342"/>
    <cellStyle name="Normal 3 9 5 2 2" xfId="7343"/>
    <cellStyle name="Normal 3 9 5 2 2 2" xfId="7344"/>
    <cellStyle name="Normal 3 9 5 2 3" xfId="7345"/>
    <cellStyle name="Normal 3 9 5 3" xfId="7346"/>
    <cellStyle name="Normal 3 9 5 3 2" xfId="7347"/>
    <cellStyle name="Normal 3 9 5 4" xfId="7348"/>
    <cellStyle name="Normal 3 9 6" xfId="7349"/>
    <cellStyle name="Normal 3 9 6 2" xfId="7350"/>
    <cellStyle name="Normal 3 9 6 2 2" xfId="7351"/>
    <cellStyle name="Normal 3 9 6 3" xfId="7352"/>
    <cellStyle name="Normal 3 9 7" xfId="7353"/>
    <cellStyle name="Normal 3 9 7 2" xfId="7354"/>
    <cellStyle name="Normal 3 9 8" xfId="7355"/>
    <cellStyle name="Normal 30" xfId="7356"/>
    <cellStyle name="Normal 30 2" xfId="7357"/>
    <cellStyle name="Normal 30 2 2" xfId="7358"/>
    <cellStyle name="Normal 30 2 2 2" xfId="7359"/>
    <cellStyle name="Normal 30 2 2 2 2" xfId="7360"/>
    <cellStyle name="Normal 30 2 2 3" xfId="7361"/>
    <cellStyle name="Normal 30 2 3" xfId="7362"/>
    <cellStyle name="Normal 30 2 3 2" xfId="7363"/>
    <cellStyle name="Normal 30 2 3 2 2" xfId="7364"/>
    <cellStyle name="Normal 30 2 3 3" xfId="7365"/>
    <cellStyle name="Normal 30 2 4" xfId="7366"/>
    <cellStyle name="Normal 30 2 4 2" xfId="7367"/>
    <cellStyle name="Normal 30 2 5" xfId="7368"/>
    <cellStyle name="Normal 30 3" xfId="7369"/>
    <cellStyle name="Normal 30 4" xfId="7370"/>
    <cellStyle name="Normal 30 4 2" xfId="7371"/>
    <cellStyle name="Normal 30 4 2 2" xfId="7372"/>
    <cellStyle name="Normal 30 4 2 2 2" xfId="7373"/>
    <cellStyle name="Normal 30 4 2 3" xfId="7374"/>
    <cellStyle name="Normal 30 4 3" xfId="7375"/>
    <cellStyle name="Normal 30 4 3 2" xfId="7376"/>
    <cellStyle name="Normal 30 4 4" xfId="7377"/>
    <cellStyle name="Normal 30 5" xfId="7378"/>
    <cellStyle name="Normal 30 5 2" xfId="7379"/>
    <cellStyle name="Normal 30 5 2 2" xfId="7380"/>
    <cellStyle name="Normal 30 5 3" xfId="7381"/>
    <cellStyle name="Normal 30 6" xfId="7382"/>
    <cellStyle name="Normal 30 6 2" xfId="7383"/>
    <cellStyle name="Normal 31" xfId="7384"/>
    <cellStyle name="Normal 31 2" xfId="7385"/>
    <cellStyle name="Normal 31 3" xfId="7386"/>
    <cellStyle name="Normal 31 3 2" xfId="7387"/>
    <cellStyle name="Normal 31 3 2 2" xfId="7388"/>
    <cellStyle name="Normal 31 3 2 2 2" xfId="7389"/>
    <cellStyle name="Normal 31 3 2 3" xfId="7390"/>
    <cellStyle name="Normal 31 3 3" xfId="7391"/>
    <cellStyle name="Normal 31 3 3 2" xfId="7392"/>
    <cellStyle name="Normal 31 3 4" xfId="7393"/>
    <cellStyle name="Normal 31 4" xfId="7394"/>
    <cellStyle name="Normal 31 4 2" xfId="7395"/>
    <cellStyle name="Normal 31 4 2 2" xfId="7396"/>
    <cellStyle name="Normal 31 4 3" xfId="7397"/>
    <cellStyle name="Normal 31 5" xfId="7398"/>
    <cellStyle name="Normal 31 5 2" xfId="7399"/>
    <cellStyle name="Normal 31 6" xfId="7400"/>
    <cellStyle name="Normal 32" xfId="7401"/>
    <cellStyle name="Normal 32 2" xfId="7402"/>
    <cellStyle name="Normal 32 3" xfId="7403"/>
    <cellStyle name="Normal 32 3 2" xfId="7404"/>
    <cellStyle name="Normal 32 3 2 2" xfId="7405"/>
    <cellStyle name="Normal 32 3 2 2 2" xfId="7406"/>
    <cellStyle name="Normal 32 3 2 3" xfId="7407"/>
    <cellStyle name="Normal 32 3 3" xfId="7408"/>
    <cellStyle name="Normal 32 3 3 2" xfId="7409"/>
    <cellStyle name="Normal 32 3 4" xfId="7410"/>
    <cellStyle name="Normal 32 4" xfId="7411"/>
    <cellStyle name="Normal 32 4 2" xfId="7412"/>
    <cellStyle name="Normal 32 4 2 2" xfId="7413"/>
    <cellStyle name="Normal 32 4 3" xfId="7414"/>
    <cellStyle name="Normal 32 5" xfId="7415"/>
    <cellStyle name="Normal 32 5 2" xfId="7416"/>
    <cellStyle name="Normal 33" xfId="7417"/>
    <cellStyle name="Normal 33 2" xfId="7418"/>
    <cellStyle name="Normal 33 2 2" xfId="7419"/>
    <cellStyle name="Normal 34" xfId="7420"/>
    <cellStyle name="Normal 34 2" xfId="7421"/>
    <cellStyle name="Normal 34 2 2" xfId="7422"/>
    <cellStyle name="Normal 35" xfId="7423"/>
    <cellStyle name="Normal 35 2" xfId="7424"/>
    <cellStyle name="Normal 35 2 2" xfId="7425"/>
    <cellStyle name="Normal 35 2 2 2" xfId="7426"/>
    <cellStyle name="Normal 35 2 2 2 2" xfId="7427"/>
    <cellStyle name="Normal 35 2 2 3" xfId="7428"/>
    <cellStyle name="Normal 35 2 3" xfId="7429"/>
    <cellStyle name="Normal 35 2 3 2" xfId="7430"/>
    <cellStyle name="Normal 35 2 4" xfId="7431"/>
    <cellStyle name="Normal 35 3" xfId="7432"/>
    <cellStyle name="Normal 35 4" xfId="7433"/>
    <cellStyle name="Normal 36" xfId="7434"/>
    <cellStyle name="Normal 36 2" xfId="7435"/>
    <cellStyle name="Normal 36 2 2" xfId="7436"/>
    <cellStyle name="Normal 36 2 2 2" xfId="7437"/>
    <cellStyle name="Normal 36 2 2 2 2" xfId="7438"/>
    <cellStyle name="Normal 36 2 2 3" xfId="7439"/>
    <cellStyle name="Normal 36 2 3" xfId="7440"/>
    <cellStyle name="Normal 36 2 3 2" xfId="7441"/>
    <cellStyle name="Normal 36 2 4" xfId="7442"/>
    <cellStyle name="Normal 36 3" xfId="7443"/>
    <cellStyle name="Normal 36 3 2" xfId="7444"/>
    <cellStyle name="Normal 36 3 2 2" xfId="7445"/>
    <cellStyle name="Normal 36 3 3" xfId="7446"/>
    <cellStyle name="Normal 36 4" xfId="7447"/>
    <cellStyle name="Normal 36 4 2" xfId="7448"/>
    <cellStyle name="Normal 36 5" xfId="7449"/>
    <cellStyle name="Normal 37" xfId="7450"/>
    <cellStyle name="Normal 37 2" xfId="7451"/>
    <cellStyle name="Normal 37 2 2" xfId="7452"/>
    <cellStyle name="Normal 37 2 2 2" xfId="7453"/>
    <cellStyle name="Normal 37 2 2 2 2" xfId="7454"/>
    <cellStyle name="Normal 37 2 2 3" xfId="7455"/>
    <cellStyle name="Normal 37 2 3" xfId="7456"/>
    <cellStyle name="Normal 37 2 3 2" xfId="7457"/>
    <cellStyle name="Normal 37 2 4" xfId="7458"/>
    <cellStyle name="Normal 37 3" xfId="7459"/>
    <cellStyle name="Normal 37 3 2" xfId="7460"/>
    <cellStyle name="Normal 37 3 2 2" xfId="7461"/>
    <cellStyle name="Normal 37 3 3" xfId="7462"/>
    <cellStyle name="Normal 37 4" xfId="7463"/>
    <cellStyle name="Normal 37 4 2" xfId="7464"/>
    <cellStyle name="Normal 37 5" xfId="7465"/>
    <cellStyle name="Normal 38" xfId="7466"/>
    <cellStyle name="Normal 38 2" xfId="7467"/>
    <cellStyle name="Normal 38 2 2" xfId="7468"/>
    <cellStyle name="Normal 38 2 2 2" xfId="7469"/>
    <cellStyle name="Normal 38 2 3" xfId="7470"/>
    <cellStyle name="Normal 38 3" xfId="7471"/>
    <cellStyle name="Normal 38 3 2" xfId="7472"/>
    <cellStyle name="Normal 38 4" xfId="7473"/>
    <cellStyle name="Normal 39" xfId="7474"/>
    <cellStyle name="Normal 39 2" xfId="7475"/>
    <cellStyle name="Normal 39 2 2" xfId="7476"/>
    <cellStyle name="Normal 39 2 2 2" xfId="7477"/>
    <cellStyle name="Normal 39 2 3" xfId="7478"/>
    <cellStyle name="Normal 39 3" xfId="7479"/>
    <cellStyle name="Normal 39 3 2" xfId="7480"/>
    <cellStyle name="Normal 39 4" xfId="7481"/>
    <cellStyle name="Normal 4" xfId="7482"/>
    <cellStyle name="Normal 4 10" xfId="7483"/>
    <cellStyle name="Normal 4 10 2" xfId="7484"/>
    <cellStyle name="Normal 4 10 2 2" xfId="7485"/>
    <cellStyle name="Normal 4 10 2 2 2" xfId="7486"/>
    <cellStyle name="Normal 4 10 2 2 2 2" xfId="7487"/>
    <cellStyle name="Normal 4 10 2 2 2 2 2" xfId="7488"/>
    <cellStyle name="Normal 4 10 2 2 2 3" xfId="7489"/>
    <cellStyle name="Normal 4 10 2 2 3" xfId="7490"/>
    <cellStyle name="Normal 4 10 2 2 3 2" xfId="7491"/>
    <cellStyle name="Normal 4 10 2 2 3 2 2" xfId="7492"/>
    <cellStyle name="Normal 4 10 2 2 3 3" xfId="7493"/>
    <cellStyle name="Normal 4 10 2 2 4" xfId="7494"/>
    <cellStyle name="Normal 4 10 2 2 4 2" xfId="7495"/>
    <cellStyle name="Normal 4 10 2 2 5" xfId="7496"/>
    <cellStyle name="Normal 4 10 2 3" xfId="7497"/>
    <cellStyle name="Normal 4 10 2 3 2" xfId="7498"/>
    <cellStyle name="Normal 4 10 2 3 2 2" xfId="7499"/>
    <cellStyle name="Normal 4 10 2 3 2 2 2" xfId="7500"/>
    <cellStyle name="Normal 4 10 2 3 2 3" xfId="7501"/>
    <cellStyle name="Normal 4 10 2 3 3" xfId="7502"/>
    <cellStyle name="Normal 4 10 2 3 3 2" xfId="7503"/>
    <cellStyle name="Normal 4 10 2 3 4" xfId="7504"/>
    <cellStyle name="Normal 4 10 2 4" xfId="7505"/>
    <cellStyle name="Normal 4 10 2 4 2" xfId="7506"/>
    <cellStyle name="Normal 4 10 2 4 2 2" xfId="7507"/>
    <cellStyle name="Normal 4 10 2 4 3" xfId="7508"/>
    <cellStyle name="Normal 4 10 2 5" xfId="7509"/>
    <cellStyle name="Normal 4 10 2 5 2" xfId="7510"/>
    <cellStyle name="Normal 4 10 2 6" xfId="7511"/>
    <cellStyle name="Normal 4 10 3" xfId="7512"/>
    <cellStyle name="Normal 4 10 4" xfId="7513"/>
    <cellStyle name="Normal 4 10 4 2" xfId="7514"/>
    <cellStyle name="Normal 4 10 4 2 2" xfId="7515"/>
    <cellStyle name="Normal 4 10 4 2 2 2" xfId="7516"/>
    <cellStyle name="Normal 4 10 4 2 3" xfId="7517"/>
    <cellStyle name="Normal 4 10 4 3" xfId="7518"/>
    <cellStyle name="Normal 4 10 4 3 2" xfId="7519"/>
    <cellStyle name="Normal 4 10 4 3 2 2" xfId="7520"/>
    <cellStyle name="Normal 4 10 4 3 3" xfId="7521"/>
    <cellStyle name="Normal 4 10 4 4" xfId="7522"/>
    <cellStyle name="Normal 4 10 4 4 2" xfId="7523"/>
    <cellStyle name="Normal 4 10 4 5" xfId="7524"/>
    <cellStyle name="Normal 4 10 5" xfId="7525"/>
    <cellStyle name="Normal 4 10 5 2" xfId="7526"/>
    <cellStyle name="Normal 4 10 5 2 2" xfId="7527"/>
    <cellStyle name="Normal 4 10 5 2 2 2" xfId="7528"/>
    <cellStyle name="Normal 4 10 5 2 3" xfId="7529"/>
    <cellStyle name="Normal 4 10 5 3" xfId="7530"/>
    <cellStyle name="Normal 4 10 5 3 2" xfId="7531"/>
    <cellStyle name="Normal 4 10 5 4" xfId="7532"/>
    <cellStyle name="Normal 4 10 6" xfId="7533"/>
    <cellStyle name="Normal 4 10 6 2" xfId="7534"/>
    <cellStyle name="Normal 4 10 6 2 2" xfId="7535"/>
    <cellStyle name="Normal 4 10 6 3" xfId="7536"/>
    <cellStyle name="Normal 4 10 7" xfId="7537"/>
    <cellStyle name="Normal 4 10 7 2" xfId="7538"/>
    <cellStyle name="Normal 4 10 8" xfId="7539"/>
    <cellStyle name="Normal 4 11" xfId="7540"/>
    <cellStyle name="Normal 4 11 2" xfId="7541"/>
    <cellStyle name="Normal 4 11 2 2" xfId="7542"/>
    <cellStyle name="Normal 4 11 2 2 2" xfId="7543"/>
    <cellStyle name="Normal 4 11 2 2 2 2" xfId="7544"/>
    <cellStyle name="Normal 4 11 2 2 2 2 2" xfId="7545"/>
    <cellStyle name="Normal 4 11 2 2 2 3" xfId="7546"/>
    <cellStyle name="Normal 4 11 2 2 3" xfId="7547"/>
    <cellStyle name="Normal 4 11 2 2 3 2" xfId="7548"/>
    <cellStyle name="Normal 4 11 2 2 3 2 2" xfId="7549"/>
    <cellStyle name="Normal 4 11 2 2 3 3" xfId="7550"/>
    <cellStyle name="Normal 4 11 2 2 4" xfId="7551"/>
    <cellStyle name="Normal 4 11 2 2 4 2" xfId="7552"/>
    <cellStyle name="Normal 4 11 2 2 5" xfId="7553"/>
    <cellStyle name="Normal 4 11 2 3" xfId="7554"/>
    <cellStyle name="Normal 4 11 2 3 2" xfId="7555"/>
    <cellStyle name="Normal 4 11 2 3 2 2" xfId="7556"/>
    <cellStyle name="Normal 4 11 2 3 2 2 2" xfId="7557"/>
    <cellStyle name="Normal 4 11 2 3 2 3" xfId="7558"/>
    <cellStyle name="Normal 4 11 2 3 3" xfId="7559"/>
    <cellStyle name="Normal 4 11 2 3 3 2" xfId="7560"/>
    <cellStyle name="Normal 4 11 2 3 4" xfId="7561"/>
    <cellStyle name="Normal 4 11 2 4" xfId="7562"/>
    <cellStyle name="Normal 4 11 2 4 2" xfId="7563"/>
    <cellStyle name="Normal 4 11 2 4 2 2" xfId="7564"/>
    <cellStyle name="Normal 4 11 2 4 3" xfId="7565"/>
    <cellStyle name="Normal 4 11 2 5" xfId="7566"/>
    <cellStyle name="Normal 4 11 2 5 2" xfId="7567"/>
    <cellStyle name="Normal 4 11 2 6" xfId="7568"/>
    <cellStyle name="Normal 4 11 3" xfId="7569"/>
    <cellStyle name="Normal 4 11 4" xfId="7570"/>
    <cellStyle name="Normal 4 11 4 2" xfId="7571"/>
    <cellStyle name="Normal 4 11 4 2 2" xfId="7572"/>
    <cellStyle name="Normal 4 11 4 2 2 2" xfId="7573"/>
    <cellStyle name="Normal 4 11 4 2 3" xfId="7574"/>
    <cellStyle name="Normal 4 11 4 3" xfId="7575"/>
    <cellStyle name="Normal 4 11 4 3 2" xfId="7576"/>
    <cellStyle name="Normal 4 11 4 3 2 2" xfId="7577"/>
    <cellStyle name="Normal 4 11 4 3 3" xfId="7578"/>
    <cellStyle name="Normal 4 11 4 4" xfId="7579"/>
    <cellStyle name="Normal 4 11 4 4 2" xfId="7580"/>
    <cellStyle name="Normal 4 11 4 5" xfId="7581"/>
    <cellStyle name="Normal 4 11 5" xfId="7582"/>
    <cellStyle name="Normal 4 11 5 2" xfId="7583"/>
    <cellStyle name="Normal 4 11 5 2 2" xfId="7584"/>
    <cellStyle name="Normal 4 11 5 2 2 2" xfId="7585"/>
    <cellStyle name="Normal 4 11 5 2 3" xfId="7586"/>
    <cellStyle name="Normal 4 11 5 3" xfId="7587"/>
    <cellStyle name="Normal 4 11 5 3 2" xfId="7588"/>
    <cellStyle name="Normal 4 11 5 4" xfId="7589"/>
    <cellStyle name="Normal 4 11 6" xfId="7590"/>
    <cellStyle name="Normal 4 11 6 2" xfId="7591"/>
    <cellStyle name="Normal 4 11 6 2 2" xfId="7592"/>
    <cellStyle name="Normal 4 11 6 3" xfId="7593"/>
    <cellStyle name="Normal 4 11 7" xfId="7594"/>
    <cellStyle name="Normal 4 11 7 2" xfId="7595"/>
    <cellStyle name="Normal 4 11 8" xfId="7596"/>
    <cellStyle name="Normal 4 12" xfId="7597"/>
    <cellStyle name="Normal 4 12 2" xfId="7598"/>
    <cellStyle name="Normal 4 12 2 2" xfId="7599"/>
    <cellStyle name="Normal 4 12 2 2 2" xfId="7600"/>
    <cellStyle name="Normal 4 12 2 2 2 2" xfId="7601"/>
    <cellStyle name="Normal 4 12 2 2 2 2 2" xfId="7602"/>
    <cellStyle name="Normal 4 12 2 2 2 3" xfId="7603"/>
    <cellStyle name="Normal 4 12 2 2 3" xfId="7604"/>
    <cellStyle name="Normal 4 12 2 2 3 2" xfId="7605"/>
    <cellStyle name="Normal 4 12 2 2 3 2 2" xfId="7606"/>
    <cellStyle name="Normal 4 12 2 2 3 3" xfId="7607"/>
    <cellStyle name="Normal 4 12 2 2 4" xfId="7608"/>
    <cellStyle name="Normal 4 12 2 2 4 2" xfId="7609"/>
    <cellStyle name="Normal 4 12 2 2 5" xfId="7610"/>
    <cellStyle name="Normal 4 12 2 3" xfId="7611"/>
    <cellStyle name="Normal 4 12 2 3 2" xfId="7612"/>
    <cellStyle name="Normal 4 12 2 3 2 2" xfId="7613"/>
    <cellStyle name="Normal 4 12 2 3 2 2 2" xfId="7614"/>
    <cellStyle name="Normal 4 12 2 3 2 3" xfId="7615"/>
    <cellStyle name="Normal 4 12 2 3 3" xfId="7616"/>
    <cellStyle name="Normal 4 12 2 3 3 2" xfId="7617"/>
    <cellStyle name="Normal 4 12 2 3 4" xfId="7618"/>
    <cellStyle name="Normal 4 12 2 4" xfId="7619"/>
    <cellStyle name="Normal 4 12 2 4 2" xfId="7620"/>
    <cellStyle name="Normal 4 12 2 4 2 2" xfId="7621"/>
    <cellStyle name="Normal 4 12 2 4 3" xfId="7622"/>
    <cellStyle name="Normal 4 12 2 5" xfId="7623"/>
    <cellStyle name="Normal 4 12 2 5 2" xfId="7624"/>
    <cellStyle name="Normal 4 12 2 6" xfId="7625"/>
    <cellStyle name="Normal 4 12 3" xfId="7626"/>
    <cellStyle name="Normal 4 12 4" xfId="7627"/>
    <cellStyle name="Normal 4 12 4 2" xfId="7628"/>
    <cellStyle name="Normal 4 12 4 2 2" xfId="7629"/>
    <cellStyle name="Normal 4 12 4 2 2 2" xfId="7630"/>
    <cellStyle name="Normal 4 12 4 2 3" xfId="7631"/>
    <cellStyle name="Normal 4 12 4 3" xfId="7632"/>
    <cellStyle name="Normal 4 12 4 3 2" xfId="7633"/>
    <cellStyle name="Normal 4 12 4 3 2 2" xfId="7634"/>
    <cellStyle name="Normal 4 12 4 3 3" xfId="7635"/>
    <cellStyle name="Normal 4 12 4 4" xfId="7636"/>
    <cellStyle name="Normal 4 12 4 4 2" xfId="7637"/>
    <cellStyle name="Normal 4 12 4 5" xfId="7638"/>
    <cellStyle name="Normal 4 12 5" xfId="7639"/>
    <cellStyle name="Normal 4 12 5 2" xfId="7640"/>
    <cellStyle name="Normal 4 12 5 2 2" xfId="7641"/>
    <cellStyle name="Normal 4 12 5 2 2 2" xfId="7642"/>
    <cellStyle name="Normal 4 12 5 2 3" xfId="7643"/>
    <cellStyle name="Normal 4 12 5 3" xfId="7644"/>
    <cellStyle name="Normal 4 12 5 3 2" xfId="7645"/>
    <cellStyle name="Normal 4 12 5 4" xfId="7646"/>
    <cellStyle name="Normal 4 12 6" xfId="7647"/>
    <cellStyle name="Normal 4 12 6 2" xfId="7648"/>
    <cellStyle name="Normal 4 12 6 2 2" xfId="7649"/>
    <cellStyle name="Normal 4 12 6 3" xfId="7650"/>
    <cellStyle name="Normal 4 12 7" xfId="7651"/>
    <cellStyle name="Normal 4 12 7 2" xfId="7652"/>
    <cellStyle name="Normal 4 12 8" xfId="7653"/>
    <cellStyle name="Normal 4 13" xfId="7654"/>
    <cellStyle name="Normal 4 13 2" xfId="7655"/>
    <cellStyle name="Normal 4 13 2 2" xfId="7656"/>
    <cellStyle name="Normal 4 13 2 2 2" xfId="7657"/>
    <cellStyle name="Normal 4 13 2 2 2 2" xfId="7658"/>
    <cellStyle name="Normal 4 13 2 2 2 2 2" xfId="7659"/>
    <cellStyle name="Normal 4 13 2 2 2 3" xfId="7660"/>
    <cellStyle name="Normal 4 13 2 2 3" xfId="7661"/>
    <cellStyle name="Normal 4 13 2 2 3 2" xfId="7662"/>
    <cellStyle name="Normal 4 13 2 2 3 2 2" xfId="7663"/>
    <cellStyle name="Normal 4 13 2 2 3 3" xfId="7664"/>
    <cellStyle name="Normal 4 13 2 2 4" xfId="7665"/>
    <cellStyle name="Normal 4 13 2 2 4 2" xfId="7666"/>
    <cellStyle name="Normal 4 13 2 2 5" xfId="7667"/>
    <cellStyle name="Normal 4 13 2 3" xfId="7668"/>
    <cellStyle name="Normal 4 13 2 3 2" xfId="7669"/>
    <cellStyle name="Normal 4 13 2 3 2 2" xfId="7670"/>
    <cellStyle name="Normal 4 13 2 3 2 2 2" xfId="7671"/>
    <cellStyle name="Normal 4 13 2 3 2 3" xfId="7672"/>
    <cellStyle name="Normal 4 13 2 3 3" xfId="7673"/>
    <cellStyle name="Normal 4 13 2 3 3 2" xfId="7674"/>
    <cellStyle name="Normal 4 13 2 3 4" xfId="7675"/>
    <cellStyle name="Normal 4 13 2 4" xfId="7676"/>
    <cellStyle name="Normal 4 13 2 4 2" xfId="7677"/>
    <cellStyle name="Normal 4 13 2 4 2 2" xfId="7678"/>
    <cellStyle name="Normal 4 13 2 4 3" xfId="7679"/>
    <cellStyle name="Normal 4 13 2 5" xfId="7680"/>
    <cellStyle name="Normal 4 13 2 5 2" xfId="7681"/>
    <cellStyle name="Normal 4 13 2 6" xfId="7682"/>
    <cellStyle name="Normal 4 13 3" xfId="7683"/>
    <cellStyle name="Normal 4 13 4" xfId="7684"/>
    <cellStyle name="Normal 4 13 4 2" xfId="7685"/>
    <cellStyle name="Normal 4 13 4 2 2" xfId="7686"/>
    <cellStyle name="Normal 4 13 4 2 2 2" xfId="7687"/>
    <cellStyle name="Normal 4 13 4 2 3" xfId="7688"/>
    <cellStyle name="Normal 4 13 4 3" xfId="7689"/>
    <cellStyle name="Normal 4 13 4 3 2" xfId="7690"/>
    <cellStyle name="Normal 4 13 4 3 2 2" xfId="7691"/>
    <cellStyle name="Normal 4 13 4 3 3" xfId="7692"/>
    <cellStyle name="Normal 4 13 4 4" xfId="7693"/>
    <cellStyle name="Normal 4 13 4 4 2" xfId="7694"/>
    <cellStyle name="Normal 4 13 4 5" xfId="7695"/>
    <cellStyle name="Normal 4 13 5" xfId="7696"/>
    <cellStyle name="Normal 4 13 5 2" xfId="7697"/>
    <cellStyle name="Normal 4 13 5 2 2" xfId="7698"/>
    <cellStyle name="Normal 4 13 5 2 2 2" xfId="7699"/>
    <cellStyle name="Normal 4 13 5 2 3" xfId="7700"/>
    <cellStyle name="Normal 4 13 5 3" xfId="7701"/>
    <cellStyle name="Normal 4 13 5 3 2" xfId="7702"/>
    <cellStyle name="Normal 4 13 5 4" xfId="7703"/>
    <cellStyle name="Normal 4 13 6" xfId="7704"/>
    <cellStyle name="Normal 4 13 6 2" xfId="7705"/>
    <cellStyle name="Normal 4 13 6 2 2" xfId="7706"/>
    <cellStyle name="Normal 4 13 6 3" xfId="7707"/>
    <cellStyle name="Normal 4 13 7" xfId="7708"/>
    <cellStyle name="Normal 4 13 7 2" xfId="7709"/>
    <cellStyle name="Normal 4 13 8" xfId="7710"/>
    <cellStyle name="Normal 4 14" xfId="7711"/>
    <cellStyle name="Normal 4 14 2" xfId="7712"/>
    <cellStyle name="Normal 4 14 2 2" xfId="7713"/>
    <cellStyle name="Normal 4 14 2 2 2" xfId="7714"/>
    <cellStyle name="Normal 4 14 2 2 2 2" xfId="7715"/>
    <cellStyle name="Normal 4 14 2 2 2 2 2" xfId="7716"/>
    <cellStyle name="Normal 4 14 2 2 2 3" xfId="7717"/>
    <cellStyle name="Normal 4 14 2 2 3" xfId="7718"/>
    <cellStyle name="Normal 4 14 2 2 3 2" xfId="7719"/>
    <cellStyle name="Normal 4 14 2 2 3 2 2" xfId="7720"/>
    <cellStyle name="Normal 4 14 2 2 3 3" xfId="7721"/>
    <cellStyle name="Normal 4 14 2 2 4" xfId="7722"/>
    <cellStyle name="Normal 4 14 2 2 4 2" xfId="7723"/>
    <cellStyle name="Normal 4 14 2 2 5" xfId="7724"/>
    <cellStyle name="Normal 4 14 2 3" xfId="7725"/>
    <cellStyle name="Normal 4 14 2 3 2" xfId="7726"/>
    <cellStyle name="Normal 4 14 2 3 2 2" xfId="7727"/>
    <cellStyle name="Normal 4 14 2 3 2 2 2" xfId="7728"/>
    <cellStyle name="Normal 4 14 2 3 2 3" xfId="7729"/>
    <cellStyle name="Normal 4 14 2 3 3" xfId="7730"/>
    <cellStyle name="Normal 4 14 2 3 3 2" xfId="7731"/>
    <cellStyle name="Normal 4 14 2 3 4" xfId="7732"/>
    <cellStyle name="Normal 4 14 2 4" xfId="7733"/>
    <cellStyle name="Normal 4 14 2 4 2" xfId="7734"/>
    <cellStyle name="Normal 4 14 2 4 2 2" xfId="7735"/>
    <cellStyle name="Normal 4 14 2 4 3" xfId="7736"/>
    <cellStyle name="Normal 4 14 2 5" xfId="7737"/>
    <cellStyle name="Normal 4 14 2 5 2" xfId="7738"/>
    <cellStyle name="Normal 4 14 2 6" xfId="7739"/>
    <cellStyle name="Normal 4 14 3" xfId="7740"/>
    <cellStyle name="Normal 4 14 4" xfId="7741"/>
    <cellStyle name="Normal 4 14 4 2" xfId="7742"/>
    <cellStyle name="Normal 4 14 4 2 2" xfId="7743"/>
    <cellStyle name="Normal 4 14 4 2 2 2" xfId="7744"/>
    <cellStyle name="Normal 4 14 4 2 3" xfId="7745"/>
    <cellStyle name="Normal 4 14 4 3" xfId="7746"/>
    <cellStyle name="Normal 4 14 4 3 2" xfId="7747"/>
    <cellStyle name="Normal 4 14 4 3 2 2" xfId="7748"/>
    <cellStyle name="Normal 4 14 4 3 3" xfId="7749"/>
    <cellStyle name="Normal 4 14 4 4" xfId="7750"/>
    <cellStyle name="Normal 4 14 4 4 2" xfId="7751"/>
    <cellStyle name="Normal 4 14 4 5" xfId="7752"/>
    <cellStyle name="Normal 4 14 5" xfId="7753"/>
    <cellStyle name="Normal 4 14 5 2" xfId="7754"/>
    <cellStyle name="Normal 4 14 5 2 2" xfId="7755"/>
    <cellStyle name="Normal 4 14 5 2 2 2" xfId="7756"/>
    <cellStyle name="Normal 4 14 5 2 3" xfId="7757"/>
    <cellStyle name="Normal 4 14 5 3" xfId="7758"/>
    <cellStyle name="Normal 4 14 5 3 2" xfId="7759"/>
    <cellStyle name="Normal 4 14 5 4" xfId="7760"/>
    <cellStyle name="Normal 4 14 6" xfId="7761"/>
    <cellStyle name="Normal 4 14 6 2" xfId="7762"/>
    <cellStyle name="Normal 4 14 6 2 2" xfId="7763"/>
    <cellStyle name="Normal 4 14 6 3" xfId="7764"/>
    <cellStyle name="Normal 4 14 7" xfId="7765"/>
    <cellStyle name="Normal 4 14 7 2" xfId="7766"/>
    <cellStyle name="Normal 4 14 8" xfId="7767"/>
    <cellStyle name="Normal 4 15" xfId="7768"/>
    <cellStyle name="Normal 4 15 2" xfId="7769"/>
    <cellStyle name="Normal 4 15 2 2" xfId="7770"/>
    <cellStyle name="Normal 4 15 2 2 2" xfId="7771"/>
    <cellStyle name="Normal 4 15 2 2 2 2" xfId="7772"/>
    <cellStyle name="Normal 4 15 2 2 2 2 2" xfId="7773"/>
    <cellStyle name="Normal 4 15 2 2 2 3" xfId="7774"/>
    <cellStyle name="Normal 4 15 2 2 3" xfId="7775"/>
    <cellStyle name="Normal 4 15 2 2 3 2" xfId="7776"/>
    <cellStyle name="Normal 4 15 2 2 3 2 2" xfId="7777"/>
    <cellStyle name="Normal 4 15 2 2 3 3" xfId="7778"/>
    <cellStyle name="Normal 4 15 2 2 4" xfId="7779"/>
    <cellStyle name="Normal 4 15 2 2 4 2" xfId="7780"/>
    <cellStyle name="Normal 4 15 2 2 5" xfId="7781"/>
    <cellStyle name="Normal 4 15 2 3" xfId="7782"/>
    <cellStyle name="Normal 4 15 2 3 2" xfId="7783"/>
    <cellStyle name="Normal 4 15 2 3 2 2" xfId="7784"/>
    <cellStyle name="Normal 4 15 2 3 2 2 2" xfId="7785"/>
    <cellStyle name="Normal 4 15 2 3 2 3" xfId="7786"/>
    <cellStyle name="Normal 4 15 2 3 3" xfId="7787"/>
    <cellStyle name="Normal 4 15 2 3 3 2" xfId="7788"/>
    <cellStyle name="Normal 4 15 2 3 4" xfId="7789"/>
    <cellStyle name="Normal 4 15 2 4" xfId="7790"/>
    <cellStyle name="Normal 4 15 2 4 2" xfId="7791"/>
    <cellStyle name="Normal 4 15 2 4 2 2" xfId="7792"/>
    <cellStyle name="Normal 4 15 2 4 3" xfId="7793"/>
    <cellStyle name="Normal 4 15 2 5" xfId="7794"/>
    <cellStyle name="Normal 4 15 2 5 2" xfId="7795"/>
    <cellStyle name="Normal 4 15 2 6" xfId="7796"/>
    <cellStyle name="Normal 4 15 3" xfId="7797"/>
    <cellStyle name="Normal 4 15 4" xfId="7798"/>
    <cellStyle name="Normal 4 15 4 2" xfId="7799"/>
    <cellStyle name="Normal 4 15 4 2 2" xfId="7800"/>
    <cellStyle name="Normal 4 15 4 2 2 2" xfId="7801"/>
    <cellStyle name="Normal 4 15 4 2 3" xfId="7802"/>
    <cellStyle name="Normal 4 15 4 3" xfId="7803"/>
    <cellStyle name="Normal 4 15 4 3 2" xfId="7804"/>
    <cellStyle name="Normal 4 15 4 3 2 2" xfId="7805"/>
    <cellStyle name="Normal 4 15 4 3 3" xfId="7806"/>
    <cellStyle name="Normal 4 15 4 4" xfId="7807"/>
    <cellStyle name="Normal 4 15 4 4 2" xfId="7808"/>
    <cellStyle name="Normal 4 15 4 5" xfId="7809"/>
    <cellStyle name="Normal 4 15 5" xfId="7810"/>
    <cellStyle name="Normal 4 15 5 2" xfId="7811"/>
    <cellStyle name="Normal 4 15 5 2 2" xfId="7812"/>
    <cellStyle name="Normal 4 15 5 2 2 2" xfId="7813"/>
    <cellStyle name="Normal 4 15 5 2 3" xfId="7814"/>
    <cellStyle name="Normal 4 15 5 3" xfId="7815"/>
    <cellStyle name="Normal 4 15 5 3 2" xfId="7816"/>
    <cellStyle name="Normal 4 15 5 4" xfId="7817"/>
    <cellStyle name="Normal 4 15 6" xfId="7818"/>
    <cellStyle name="Normal 4 15 6 2" xfId="7819"/>
    <cellStyle name="Normal 4 15 6 2 2" xfId="7820"/>
    <cellStyle name="Normal 4 15 6 3" xfId="7821"/>
    <cellStyle name="Normal 4 15 7" xfId="7822"/>
    <cellStyle name="Normal 4 15 7 2" xfId="7823"/>
    <cellStyle name="Normal 4 15 8" xfId="7824"/>
    <cellStyle name="Normal 4 16" xfId="7825"/>
    <cellStyle name="Normal 4 16 2" xfId="7826"/>
    <cellStyle name="Normal 4 16 2 2" xfId="7827"/>
    <cellStyle name="Normal 4 16 2 2 2" xfId="7828"/>
    <cellStyle name="Normal 4 16 2 2 2 2" xfId="7829"/>
    <cellStyle name="Normal 4 16 2 2 2 2 2" xfId="7830"/>
    <cellStyle name="Normal 4 16 2 2 2 3" xfId="7831"/>
    <cellStyle name="Normal 4 16 2 2 3" xfId="7832"/>
    <cellStyle name="Normal 4 16 2 2 3 2" xfId="7833"/>
    <cellStyle name="Normal 4 16 2 2 3 2 2" xfId="7834"/>
    <cellStyle name="Normal 4 16 2 2 3 3" xfId="7835"/>
    <cellStyle name="Normal 4 16 2 2 4" xfId="7836"/>
    <cellStyle name="Normal 4 16 2 2 4 2" xfId="7837"/>
    <cellStyle name="Normal 4 16 2 2 5" xfId="7838"/>
    <cellStyle name="Normal 4 16 2 3" xfId="7839"/>
    <cellStyle name="Normal 4 16 2 3 2" xfId="7840"/>
    <cellStyle name="Normal 4 16 2 3 2 2" xfId="7841"/>
    <cellStyle name="Normal 4 16 2 3 2 2 2" xfId="7842"/>
    <cellStyle name="Normal 4 16 2 3 2 3" xfId="7843"/>
    <cellStyle name="Normal 4 16 2 3 3" xfId="7844"/>
    <cellStyle name="Normal 4 16 2 3 3 2" xfId="7845"/>
    <cellStyle name="Normal 4 16 2 3 4" xfId="7846"/>
    <cellStyle name="Normal 4 16 2 4" xfId="7847"/>
    <cellStyle name="Normal 4 16 2 4 2" xfId="7848"/>
    <cellStyle name="Normal 4 16 2 4 2 2" xfId="7849"/>
    <cellStyle name="Normal 4 16 2 4 3" xfId="7850"/>
    <cellStyle name="Normal 4 16 2 5" xfId="7851"/>
    <cellStyle name="Normal 4 16 2 5 2" xfId="7852"/>
    <cellStyle name="Normal 4 16 2 6" xfId="7853"/>
    <cellStyle name="Normal 4 16 3" xfId="7854"/>
    <cellStyle name="Normal 4 16 4" xfId="7855"/>
    <cellStyle name="Normal 4 16 4 2" xfId="7856"/>
    <cellStyle name="Normal 4 16 4 2 2" xfId="7857"/>
    <cellStyle name="Normal 4 16 4 2 2 2" xfId="7858"/>
    <cellStyle name="Normal 4 16 4 2 3" xfId="7859"/>
    <cellStyle name="Normal 4 16 4 3" xfId="7860"/>
    <cellStyle name="Normal 4 16 4 3 2" xfId="7861"/>
    <cellStyle name="Normal 4 16 4 3 2 2" xfId="7862"/>
    <cellStyle name="Normal 4 16 4 3 3" xfId="7863"/>
    <cellStyle name="Normal 4 16 4 4" xfId="7864"/>
    <cellStyle name="Normal 4 16 4 4 2" xfId="7865"/>
    <cellStyle name="Normal 4 16 4 5" xfId="7866"/>
    <cellStyle name="Normal 4 16 5" xfId="7867"/>
    <cellStyle name="Normal 4 16 5 2" xfId="7868"/>
    <cellStyle name="Normal 4 16 5 2 2" xfId="7869"/>
    <cellStyle name="Normal 4 16 5 2 2 2" xfId="7870"/>
    <cellStyle name="Normal 4 16 5 2 3" xfId="7871"/>
    <cellStyle name="Normal 4 16 5 3" xfId="7872"/>
    <cellStyle name="Normal 4 16 5 3 2" xfId="7873"/>
    <cellStyle name="Normal 4 16 5 4" xfId="7874"/>
    <cellStyle name="Normal 4 16 6" xfId="7875"/>
    <cellStyle name="Normal 4 16 6 2" xfId="7876"/>
    <cellStyle name="Normal 4 16 6 2 2" xfId="7877"/>
    <cellStyle name="Normal 4 16 6 3" xfId="7878"/>
    <cellStyle name="Normal 4 16 7" xfId="7879"/>
    <cellStyle name="Normal 4 16 7 2" xfId="7880"/>
    <cellStyle name="Normal 4 16 8" xfId="7881"/>
    <cellStyle name="Normal 4 17" xfId="7882"/>
    <cellStyle name="Normal 4 17 2" xfId="7883"/>
    <cellStyle name="Normal 4 17 2 2" xfId="7884"/>
    <cellStyle name="Normal 4 17 2 2 2" xfId="7885"/>
    <cellStyle name="Normal 4 17 2 2 2 2" xfId="7886"/>
    <cellStyle name="Normal 4 17 2 2 2 2 2" xfId="7887"/>
    <cellStyle name="Normal 4 17 2 2 2 3" xfId="7888"/>
    <cellStyle name="Normal 4 17 2 2 3" xfId="7889"/>
    <cellStyle name="Normal 4 17 2 2 3 2" xfId="7890"/>
    <cellStyle name="Normal 4 17 2 2 3 2 2" xfId="7891"/>
    <cellStyle name="Normal 4 17 2 2 3 3" xfId="7892"/>
    <cellStyle name="Normal 4 17 2 2 4" xfId="7893"/>
    <cellStyle name="Normal 4 17 2 2 4 2" xfId="7894"/>
    <cellStyle name="Normal 4 17 2 2 5" xfId="7895"/>
    <cellStyle name="Normal 4 17 2 3" xfId="7896"/>
    <cellStyle name="Normal 4 17 2 3 2" xfId="7897"/>
    <cellStyle name="Normal 4 17 2 3 2 2" xfId="7898"/>
    <cellStyle name="Normal 4 17 2 3 2 2 2" xfId="7899"/>
    <cellStyle name="Normal 4 17 2 3 2 3" xfId="7900"/>
    <cellStyle name="Normal 4 17 2 3 3" xfId="7901"/>
    <cellStyle name="Normal 4 17 2 3 3 2" xfId="7902"/>
    <cellStyle name="Normal 4 17 2 3 4" xfId="7903"/>
    <cellStyle name="Normal 4 17 2 4" xfId="7904"/>
    <cellStyle name="Normal 4 17 2 4 2" xfId="7905"/>
    <cellStyle name="Normal 4 17 2 4 2 2" xfId="7906"/>
    <cellStyle name="Normal 4 17 2 4 3" xfId="7907"/>
    <cellStyle name="Normal 4 17 2 5" xfId="7908"/>
    <cellStyle name="Normal 4 17 2 5 2" xfId="7909"/>
    <cellStyle name="Normal 4 17 2 6" xfId="7910"/>
    <cellStyle name="Normal 4 17 3" xfId="7911"/>
    <cellStyle name="Normal 4 17 4" xfId="7912"/>
    <cellStyle name="Normal 4 17 4 2" xfId="7913"/>
    <cellStyle name="Normal 4 17 4 2 2" xfId="7914"/>
    <cellStyle name="Normal 4 17 4 2 2 2" xfId="7915"/>
    <cellStyle name="Normal 4 17 4 2 3" xfId="7916"/>
    <cellStyle name="Normal 4 17 4 3" xfId="7917"/>
    <cellStyle name="Normal 4 17 4 3 2" xfId="7918"/>
    <cellStyle name="Normal 4 17 4 3 2 2" xfId="7919"/>
    <cellStyle name="Normal 4 17 4 3 3" xfId="7920"/>
    <cellStyle name="Normal 4 17 4 4" xfId="7921"/>
    <cellStyle name="Normal 4 17 4 4 2" xfId="7922"/>
    <cellStyle name="Normal 4 17 4 5" xfId="7923"/>
    <cellStyle name="Normal 4 17 5" xfId="7924"/>
    <cellStyle name="Normal 4 17 5 2" xfId="7925"/>
    <cellStyle name="Normal 4 17 5 2 2" xfId="7926"/>
    <cellStyle name="Normal 4 17 5 2 2 2" xfId="7927"/>
    <cellStyle name="Normal 4 17 5 2 3" xfId="7928"/>
    <cellStyle name="Normal 4 17 5 3" xfId="7929"/>
    <cellStyle name="Normal 4 17 5 3 2" xfId="7930"/>
    <cellStyle name="Normal 4 17 5 4" xfId="7931"/>
    <cellStyle name="Normal 4 17 6" xfId="7932"/>
    <cellStyle name="Normal 4 17 6 2" xfId="7933"/>
    <cellStyle name="Normal 4 17 6 2 2" xfId="7934"/>
    <cellStyle name="Normal 4 17 6 3" xfId="7935"/>
    <cellStyle name="Normal 4 17 7" xfId="7936"/>
    <cellStyle name="Normal 4 17 7 2" xfId="7937"/>
    <cellStyle name="Normal 4 17 8" xfId="7938"/>
    <cellStyle name="Normal 4 18" xfId="7939"/>
    <cellStyle name="Normal 4 18 2" xfId="7940"/>
    <cellStyle name="Normal 4 18 2 2" xfId="7941"/>
    <cellStyle name="Normal 4 18 2 2 2" xfId="7942"/>
    <cellStyle name="Normal 4 18 2 2 2 2" xfId="7943"/>
    <cellStyle name="Normal 4 18 2 2 2 2 2" xfId="7944"/>
    <cellStyle name="Normal 4 18 2 2 2 3" xfId="7945"/>
    <cellStyle name="Normal 4 18 2 2 3" xfId="7946"/>
    <cellStyle name="Normal 4 18 2 2 3 2" xfId="7947"/>
    <cellStyle name="Normal 4 18 2 2 3 2 2" xfId="7948"/>
    <cellStyle name="Normal 4 18 2 2 3 3" xfId="7949"/>
    <cellStyle name="Normal 4 18 2 2 4" xfId="7950"/>
    <cellStyle name="Normal 4 18 2 2 4 2" xfId="7951"/>
    <cellStyle name="Normal 4 18 2 2 5" xfId="7952"/>
    <cellStyle name="Normal 4 18 2 3" xfId="7953"/>
    <cellStyle name="Normal 4 18 2 3 2" xfId="7954"/>
    <cellStyle name="Normal 4 18 2 3 2 2" xfId="7955"/>
    <cellStyle name="Normal 4 18 2 3 2 2 2" xfId="7956"/>
    <cellStyle name="Normal 4 18 2 3 2 3" xfId="7957"/>
    <cellStyle name="Normal 4 18 2 3 3" xfId="7958"/>
    <cellStyle name="Normal 4 18 2 3 3 2" xfId="7959"/>
    <cellStyle name="Normal 4 18 2 3 4" xfId="7960"/>
    <cellStyle name="Normal 4 18 2 4" xfId="7961"/>
    <cellStyle name="Normal 4 18 2 4 2" xfId="7962"/>
    <cellStyle name="Normal 4 18 2 4 2 2" xfId="7963"/>
    <cellStyle name="Normal 4 18 2 4 3" xfId="7964"/>
    <cellStyle name="Normal 4 18 2 5" xfId="7965"/>
    <cellStyle name="Normal 4 18 2 5 2" xfId="7966"/>
    <cellStyle name="Normal 4 18 2 6" xfId="7967"/>
    <cellStyle name="Normal 4 18 3" xfId="7968"/>
    <cellStyle name="Normal 4 18 4" xfId="7969"/>
    <cellStyle name="Normal 4 18 4 2" xfId="7970"/>
    <cellStyle name="Normal 4 18 4 2 2" xfId="7971"/>
    <cellStyle name="Normal 4 18 4 2 2 2" xfId="7972"/>
    <cellStyle name="Normal 4 18 4 2 3" xfId="7973"/>
    <cellStyle name="Normal 4 18 4 3" xfId="7974"/>
    <cellStyle name="Normal 4 18 4 3 2" xfId="7975"/>
    <cellStyle name="Normal 4 18 4 3 2 2" xfId="7976"/>
    <cellStyle name="Normal 4 18 4 3 3" xfId="7977"/>
    <cellStyle name="Normal 4 18 4 4" xfId="7978"/>
    <cellStyle name="Normal 4 18 4 4 2" xfId="7979"/>
    <cellStyle name="Normal 4 18 4 5" xfId="7980"/>
    <cellStyle name="Normal 4 18 5" xfId="7981"/>
    <cellStyle name="Normal 4 18 5 2" xfId="7982"/>
    <cellStyle name="Normal 4 18 5 2 2" xfId="7983"/>
    <cellStyle name="Normal 4 18 5 2 2 2" xfId="7984"/>
    <cellStyle name="Normal 4 18 5 2 3" xfId="7985"/>
    <cellStyle name="Normal 4 18 5 3" xfId="7986"/>
    <cellStyle name="Normal 4 18 5 3 2" xfId="7987"/>
    <cellStyle name="Normal 4 18 5 4" xfId="7988"/>
    <cellStyle name="Normal 4 18 6" xfId="7989"/>
    <cellStyle name="Normal 4 18 6 2" xfId="7990"/>
    <cellStyle name="Normal 4 18 6 2 2" xfId="7991"/>
    <cellStyle name="Normal 4 18 6 3" xfId="7992"/>
    <cellStyle name="Normal 4 18 7" xfId="7993"/>
    <cellStyle name="Normal 4 18 7 2" xfId="7994"/>
    <cellStyle name="Normal 4 18 8" xfId="7995"/>
    <cellStyle name="Normal 4 19" xfId="7996"/>
    <cellStyle name="Normal 4 19 2" xfId="7997"/>
    <cellStyle name="Normal 4 19 2 2" xfId="7998"/>
    <cellStyle name="Normal 4 19 2 2 2" xfId="7999"/>
    <cellStyle name="Normal 4 19 2 2 2 2" xfId="8000"/>
    <cellStyle name="Normal 4 19 2 2 2 2 2" xfId="8001"/>
    <cellStyle name="Normal 4 19 2 2 2 3" xfId="8002"/>
    <cellStyle name="Normal 4 19 2 2 3" xfId="8003"/>
    <cellStyle name="Normal 4 19 2 2 3 2" xfId="8004"/>
    <cellStyle name="Normal 4 19 2 2 4" xfId="8005"/>
    <cellStyle name="Normal 4 19 2 3" xfId="8006"/>
    <cellStyle name="Normal 4 19 2 4" xfId="8007"/>
    <cellStyle name="Normal 4 19 3" xfId="8008"/>
    <cellStyle name="Normal 4 19 3 2" xfId="8009"/>
    <cellStyle name="Normal 4 19 3 3" xfId="8010"/>
    <cellStyle name="Normal 4 19 3 3 2" xfId="8011"/>
    <cellStyle name="Normal 4 19 3 3 2 2" xfId="8012"/>
    <cellStyle name="Normal 4 19 3 3 2 2 2" xfId="8013"/>
    <cellStyle name="Normal 4 19 3 3 2 3" xfId="8014"/>
    <cellStyle name="Normal 4 19 3 3 3" xfId="8015"/>
    <cellStyle name="Normal 4 19 3 3 3 2" xfId="8016"/>
    <cellStyle name="Normal 4 19 3 3 4" xfId="8017"/>
    <cellStyle name="Normal 4 19 3 4" xfId="8018"/>
    <cellStyle name="Normal 4 19 3 4 2" xfId="8019"/>
    <cellStyle name="Normal 4 19 3 4 2 2" xfId="8020"/>
    <cellStyle name="Normal 4 19 3 4 3" xfId="8021"/>
    <cellStyle name="Normal 4 19 3 5" xfId="8022"/>
    <cellStyle name="Normal 4 19 3 5 2" xfId="8023"/>
    <cellStyle name="Normal 4 19 4" xfId="8024"/>
    <cellStyle name="Normal 4 19 4 2" xfId="8025"/>
    <cellStyle name="Normal 4 19 4 2 2" xfId="8026"/>
    <cellStyle name="Normal 4 19 4 2 2 2" xfId="8027"/>
    <cellStyle name="Normal 4 19 4 2 3" xfId="8028"/>
    <cellStyle name="Normal 4 19 4 3" xfId="8029"/>
    <cellStyle name="Normal 4 19 4 3 2" xfId="8030"/>
    <cellStyle name="Normal 4 19 4 4" xfId="8031"/>
    <cellStyle name="Normal 4 19 5" xfId="8032"/>
    <cellStyle name="Normal 4 19 5 2" xfId="8033"/>
    <cellStyle name="Normal 4 19 5 2 2" xfId="8034"/>
    <cellStyle name="Normal 4 19 5 3" xfId="8035"/>
    <cellStyle name="Normal 4 19 6" xfId="8036"/>
    <cellStyle name="Normal 4 19 6 2" xfId="8037"/>
    <cellStyle name="Normal 4 19 7" xfId="8038"/>
    <cellStyle name="Normal 4 2" xfId="8039"/>
    <cellStyle name="Normal 4 2 2" xfId="8040"/>
    <cellStyle name="Normal 4 2 2 2" xfId="8041"/>
    <cellStyle name="Normal 4 2 2 2 2" xfId="8042"/>
    <cellStyle name="Normal 4 2 2 2 2 2" xfId="8043"/>
    <cellStyle name="Normal 4 2 2 2 2 2 2" xfId="8044"/>
    <cellStyle name="Normal 4 2 2 2 2 3" xfId="8045"/>
    <cellStyle name="Normal 4 2 2 2 3" xfId="8046"/>
    <cellStyle name="Normal 4 2 2 2 3 2" xfId="8047"/>
    <cellStyle name="Normal 4 2 2 2 3 2 2" xfId="8048"/>
    <cellStyle name="Normal 4 2 2 2 3 3" xfId="8049"/>
    <cellStyle name="Normal 4 2 2 2 4" xfId="8050"/>
    <cellStyle name="Normal 4 2 2 2 4 2" xfId="8051"/>
    <cellStyle name="Normal 4 2 2 2 5" xfId="8052"/>
    <cellStyle name="Normal 4 2 2 3" xfId="8053"/>
    <cellStyle name="Normal 4 2 2 3 2" xfId="8054"/>
    <cellStyle name="Normal 4 2 2 3 2 2" xfId="8055"/>
    <cellStyle name="Normal 4 2 2 3 2 2 2" xfId="8056"/>
    <cellStyle name="Normal 4 2 2 3 2 3" xfId="8057"/>
    <cellStyle name="Normal 4 2 2 3 3" xfId="8058"/>
    <cellStyle name="Normal 4 2 2 3 3 2" xfId="8059"/>
    <cellStyle name="Normal 4 2 2 3 4" xfId="8060"/>
    <cellStyle name="Normal 4 2 2 4" xfId="8061"/>
    <cellStyle name="Normal 4 2 2 4 2" xfId="8062"/>
    <cellStyle name="Normal 4 2 2 4 2 2" xfId="8063"/>
    <cellStyle name="Normal 4 2 2 4 3" xfId="8064"/>
    <cellStyle name="Normal 4 2 2 5" xfId="8065"/>
    <cellStyle name="Normal 4 2 2 5 2" xfId="8066"/>
    <cellStyle name="Normal 4 2 2 6" xfId="8067"/>
    <cellStyle name="Normal 4 2 2 7" xfId="8068"/>
    <cellStyle name="Normal 4 2 3" xfId="8069"/>
    <cellStyle name="Normal 4 2 4" xfId="8070"/>
    <cellStyle name="Normal 4 2 4 2" xfId="8071"/>
    <cellStyle name="Normal 4 2 4 2 2" xfId="8072"/>
    <cellStyle name="Normal 4 2 4 2 2 2" xfId="8073"/>
    <cellStyle name="Normal 4 2 4 2 3" xfId="8074"/>
    <cellStyle name="Normal 4 2 4 3" xfId="8075"/>
    <cellStyle name="Normal 4 2 4 3 2" xfId="8076"/>
    <cellStyle name="Normal 4 2 4 3 2 2" xfId="8077"/>
    <cellStyle name="Normal 4 2 4 3 3" xfId="8078"/>
    <cellStyle name="Normal 4 2 4 4" xfId="8079"/>
    <cellStyle name="Normal 4 2 4 4 2" xfId="8080"/>
    <cellStyle name="Normal 4 2 4 5" xfId="8081"/>
    <cellStyle name="Normal 4 2 5" xfId="8082"/>
    <cellStyle name="Normal 4 2 5 2" xfId="8083"/>
    <cellStyle name="Normal 4 2 5 2 2" xfId="8084"/>
    <cellStyle name="Normal 4 2 5 2 2 2" xfId="8085"/>
    <cellStyle name="Normal 4 2 5 2 3" xfId="8086"/>
    <cellStyle name="Normal 4 2 5 3" xfId="8087"/>
    <cellStyle name="Normal 4 2 5 3 2" xfId="8088"/>
    <cellStyle name="Normal 4 2 5 4" xfId="8089"/>
    <cellStyle name="Normal 4 2 6" xfId="8090"/>
    <cellStyle name="Normal 4 2 6 2" xfId="8091"/>
    <cellStyle name="Normal 4 2 6 2 2" xfId="8092"/>
    <cellStyle name="Normal 4 2 6 3" xfId="8093"/>
    <cellStyle name="Normal 4 2 7" xfId="8094"/>
    <cellStyle name="Normal 4 2 7 2" xfId="8095"/>
    <cellStyle name="Normal 4 2 8" xfId="8096"/>
    <cellStyle name="Normal 4 2 9" xfId="8097"/>
    <cellStyle name="Normal 4 20" xfId="8098"/>
    <cellStyle name="Normal 4 20 2" xfId="8099"/>
    <cellStyle name="Normal 4 20 2 2" xfId="8100"/>
    <cellStyle name="Normal 4 20 2 2 2" xfId="8101"/>
    <cellStyle name="Normal 4 20 2 2 2 2" xfId="8102"/>
    <cellStyle name="Normal 4 20 2 2 2 2 2" xfId="8103"/>
    <cellStyle name="Normal 4 20 2 2 2 3" xfId="8104"/>
    <cellStyle name="Normal 4 20 2 2 3" xfId="8105"/>
    <cellStyle name="Normal 4 20 2 2 3 2" xfId="8106"/>
    <cellStyle name="Normal 4 20 2 2 4" xfId="8107"/>
    <cellStyle name="Normal 4 20 2 3" xfId="8108"/>
    <cellStyle name="Normal 4 20 2 4" xfId="8109"/>
    <cellStyle name="Normal 4 20 3" xfId="8110"/>
    <cellStyle name="Normal 4 20 3 2" xfId="8111"/>
    <cellStyle name="Normal 4 20 3 3" xfId="8112"/>
    <cellStyle name="Normal 4 20 3 3 2" xfId="8113"/>
    <cellStyle name="Normal 4 20 3 3 2 2" xfId="8114"/>
    <cellStyle name="Normal 4 20 3 3 2 2 2" xfId="8115"/>
    <cellStyle name="Normal 4 20 3 3 2 3" xfId="8116"/>
    <cellStyle name="Normal 4 20 3 3 3" xfId="8117"/>
    <cellStyle name="Normal 4 20 3 3 3 2" xfId="8118"/>
    <cellStyle name="Normal 4 20 3 3 4" xfId="8119"/>
    <cellStyle name="Normal 4 20 3 4" xfId="8120"/>
    <cellStyle name="Normal 4 20 3 4 2" xfId="8121"/>
    <cellStyle name="Normal 4 20 3 4 2 2" xfId="8122"/>
    <cellStyle name="Normal 4 20 3 4 3" xfId="8123"/>
    <cellStyle name="Normal 4 20 3 5" xfId="8124"/>
    <cellStyle name="Normal 4 20 3 5 2" xfId="8125"/>
    <cellStyle name="Normal 4 20 4" xfId="8126"/>
    <cellStyle name="Normal 4 20 4 2" xfId="8127"/>
    <cellStyle name="Normal 4 20 4 2 2" xfId="8128"/>
    <cellStyle name="Normal 4 20 4 2 2 2" xfId="8129"/>
    <cellStyle name="Normal 4 20 4 2 3" xfId="8130"/>
    <cellStyle name="Normal 4 20 4 3" xfId="8131"/>
    <cellStyle name="Normal 4 20 4 3 2" xfId="8132"/>
    <cellStyle name="Normal 4 20 4 4" xfId="8133"/>
    <cellStyle name="Normal 4 20 5" xfId="8134"/>
    <cellStyle name="Normal 4 20 5 2" xfId="8135"/>
    <cellStyle name="Normal 4 20 5 2 2" xfId="8136"/>
    <cellStyle name="Normal 4 20 5 3" xfId="8137"/>
    <cellStyle name="Normal 4 20 6" xfId="8138"/>
    <cellStyle name="Normal 4 20 6 2" xfId="8139"/>
    <cellStyle name="Normal 4 20 7" xfId="8140"/>
    <cellStyle name="Normal 4 21" xfId="8141"/>
    <cellStyle name="Normal 4 21 2" xfId="8142"/>
    <cellStyle name="Normal 4 21 3" xfId="8143"/>
    <cellStyle name="Normal 4 21 3 2" xfId="8144"/>
    <cellStyle name="Normal 4 21 3 2 2" xfId="8145"/>
    <cellStyle name="Normal 4 21 3 2 2 2" xfId="8146"/>
    <cellStyle name="Normal 4 21 3 2 3" xfId="8147"/>
    <cellStyle name="Normal 4 21 3 3" xfId="8148"/>
    <cellStyle name="Normal 4 21 3 3 2" xfId="8149"/>
    <cellStyle name="Normal 4 21 3 3 2 2" xfId="8150"/>
    <cellStyle name="Normal 4 21 3 3 3" xfId="8151"/>
    <cellStyle name="Normal 4 21 3 4" xfId="8152"/>
    <cellStyle name="Normal 4 21 3 4 2" xfId="8153"/>
    <cellStyle name="Normal 4 21 3 5" xfId="8154"/>
    <cellStyle name="Normal 4 21 4" xfId="8155"/>
    <cellStyle name="Normal 4 21 4 2" xfId="8156"/>
    <cellStyle name="Normal 4 21 4 2 2" xfId="8157"/>
    <cellStyle name="Normal 4 21 4 2 2 2" xfId="8158"/>
    <cellStyle name="Normal 4 21 4 2 3" xfId="8159"/>
    <cellStyle name="Normal 4 21 4 3" xfId="8160"/>
    <cellStyle name="Normal 4 21 4 3 2" xfId="8161"/>
    <cellStyle name="Normal 4 21 4 4" xfId="8162"/>
    <cellStyle name="Normal 4 21 5" xfId="8163"/>
    <cellStyle name="Normal 4 21 5 2" xfId="8164"/>
    <cellStyle name="Normal 4 21 5 2 2" xfId="8165"/>
    <cellStyle name="Normal 4 21 5 3" xfId="8166"/>
    <cellStyle name="Normal 4 21 6" xfId="8167"/>
    <cellStyle name="Normal 4 21 6 2" xfId="8168"/>
    <cellStyle name="Normal 4 21 7" xfId="8169"/>
    <cellStyle name="Normal 4 22" xfId="8170"/>
    <cellStyle name="Normal 4 22 2" xfId="8171"/>
    <cellStyle name="Normal 4 22 3" xfId="8172"/>
    <cellStyle name="Normal 4 22 3 2" xfId="8173"/>
    <cellStyle name="Normal 4 22 3 2 2" xfId="8174"/>
    <cellStyle name="Normal 4 22 3 2 2 2" xfId="8175"/>
    <cellStyle name="Normal 4 22 3 2 3" xfId="8176"/>
    <cellStyle name="Normal 4 22 3 3" xfId="8177"/>
    <cellStyle name="Normal 4 22 3 3 2" xfId="8178"/>
    <cellStyle name="Normal 4 22 3 3 2 2" xfId="8179"/>
    <cellStyle name="Normal 4 22 3 3 3" xfId="8180"/>
    <cellStyle name="Normal 4 22 3 4" xfId="8181"/>
    <cellStyle name="Normal 4 22 3 4 2" xfId="8182"/>
    <cellStyle name="Normal 4 22 3 5" xfId="8183"/>
    <cellStyle name="Normal 4 22 4" xfId="8184"/>
    <cellStyle name="Normal 4 22 4 2" xfId="8185"/>
    <cellStyle name="Normal 4 22 4 2 2" xfId="8186"/>
    <cellStyle name="Normal 4 22 4 2 2 2" xfId="8187"/>
    <cellStyle name="Normal 4 22 4 2 3" xfId="8188"/>
    <cellStyle name="Normal 4 22 4 3" xfId="8189"/>
    <cellStyle name="Normal 4 22 4 3 2" xfId="8190"/>
    <cellStyle name="Normal 4 22 4 4" xfId="8191"/>
    <cellStyle name="Normal 4 22 5" xfId="8192"/>
    <cellStyle name="Normal 4 22 5 2" xfId="8193"/>
    <cellStyle name="Normal 4 22 5 2 2" xfId="8194"/>
    <cellStyle name="Normal 4 22 5 3" xfId="8195"/>
    <cellStyle name="Normal 4 22 6" xfId="8196"/>
    <cellStyle name="Normal 4 22 6 2" xfId="8197"/>
    <cellStyle name="Normal 4 22 7" xfId="8198"/>
    <cellStyle name="Normal 4 23" xfId="8199"/>
    <cellStyle name="Normal 4 23 2" xfId="8200"/>
    <cellStyle name="Normal 4 23 2 2" xfId="8201"/>
    <cellStyle name="Normal 4 23 2 2 2" xfId="8202"/>
    <cellStyle name="Normal 4 23 2 2 2 2" xfId="8203"/>
    <cellStyle name="Normal 4 23 2 2 3" xfId="8204"/>
    <cellStyle name="Normal 4 23 2 3" xfId="8205"/>
    <cellStyle name="Normal 4 23 2 3 2" xfId="8206"/>
    <cellStyle name="Normal 4 23 2 3 2 2" xfId="8207"/>
    <cellStyle name="Normal 4 23 2 3 3" xfId="8208"/>
    <cellStyle name="Normal 4 23 2 4" xfId="8209"/>
    <cellStyle name="Normal 4 23 2 4 2" xfId="8210"/>
    <cellStyle name="Normal 4 23 2 5" xfId="8211"/>
    <cellStyle name="Normal 4 23 3" xfId="8212"/>
    <cellStyle name="Normal 4 23 3 2" xfId="8213"/>
    <cellStyle name="Normal 4 23 3 2 2" xfId="8214"/>
    <cellStyle name="Normal 4 23 3 2 2 2" xfId="8215"/>
    <cellStyle name="Normal 4 23 3 2 3" xfId="8216"/>
    <cellStyle name="Normal 4 23 3 3" xfId="8217"/>
    <cellStyle name="Normal 4 23 3 3 2" xfId="8218"/>
    <cellStyle name="Normal 4 23 3 4" xfId="8219"/>
    <cellStyle name="Normal 4 23 4" xfId="8220"/>
    <cellStyle name="Normal 4 23 4 2" xfId="8221"/>
    <cellStyle name="Normal 4 23 4 2 2" xfId="8222"/>
    <cellStyle name="Normal 4 23 4 3" xfId="8223"/>
    <cellStyle name="Normal 4 23 5" xfId="8224"/>
    <cellStyle name="Normal 4 23 5 2" xfId="8225"/>
    <cellStyle name="Normal 4 23 6" xfId="8226"/>
    <cellStyle name="Normal 4 24" xfId="8227"/>
    <cellStyle name="Normal 4 25" xfId="8228"/>
    <cellStyle name="Normal 4 25 2" xfId="8229"/>
    <cellStyle name="Normal 4 25 2 2" xfId="8230"/>
    <cellStyle name="Normal 4 25 2 2 2" xfId="8231"/>
    <cellStyle name="Normal 4 25 2 3" xfId="8232"/>
    <cellStyle name="Normal 4 25 3" xfId="8233"/>
    <cellStyle name="Normal 4 25 3 2" xfId="8234"/>
    <cellStyle name="Normal 4 25 3 2 2" xfId="8235"/>
    <cellStyle name="Normal 4 25 3 3" xfId="8236"/>
    <cellStyle name="Normal 4 25 4" xfId="8237"/>
    <cellStyle name="Normal 4 25 4 2" xfId="8238"/>
    <cellStyle name="Normal 4 25 5" xfId="8239"/>
    <cellStyle name="Normal 4 26" xfId="8240"/>
    <cellStyle name="Normal 4 26 2" xfId="8241"/>
    <cellStyle name="Normal 4 26 2 2" xfId="8242"/>
    <cellStyle name="Normal 4 26 2 2 2" xfId="8243"/>
    <cellStyle name="Normal 4 26 2 3" xfId="8244"/>
    <cellStyle name="Normal 4 26 3" xfId="8245"/>
    <cellStyle name="Normal 4 26 3 2" xfId="8246"/>
    <cellStyle name="Normal 4 26 4" xfId="8247"/>
    <cellStyle name="Normal 4 27" xfId="8248"/>
    <cellStyle name="Normal 4 27 2" xfId="8249"/>
    <cellStyle name="Normal 4 27 2 2" xfId="8250"/>
    <cellStyle name="Normal 4 27 3" xfId="8251"/>
    <cellStyle name="Normal 4 28" xfId="8252"/>
    <cellStyle name="Normal 4 28 2" xfId="8253"/>
    <cellStyle name="Normal 4 29" xfId="8254"/>
    <cellStyle name="Normal 4 3" xfId="8255"/>
    <cellStyle name="Normal 4 3 2" xfId="8256"/>
    <cellStyle name="Normal 4 3 2 2" xfId="8257"/>
    <cellStyle name="Normal 4 3 2 2 2" xfId="8258"/>
    <cellStyle name="Normal 4 3 2 2 2 2" xfId="8259"/>
    <cellStyle name="Normal 4 3 2 2 2 2 2" xfId="8260"/>
    <cellStyle name="Normal 4 3 2 2 2 3" xfId="8261"/>
    <cellStyle name="Normal 4 3 2 2 3" xfId="8262"/>
    <cellStyle name="Normal 4 3 2 2 3 2" xfId="8263"/>
    <cellStyle name="Normal 4 3 2 2 3 2 2" xfId="8264"/>
    <cellStyle name="Normal 4 3 2 2 3 3" xfId="8265"/>
    <cellStyle name="Normal 4 3 2 2 4" xfId="8266"/>
    <cellStyle name="Normal 4 3 2 2 4 2" xfId="8267"/>
    <cellStyle name="Normal 4 3 2 2 5" xfId="8268"/>
    <cellStyle name="Normal 4 3 2 3" xfId="8269"/>
    <cellStyle name="Normal 4 3 2 3 2" xfId="8270"/>
    <cellStyle name="Normal 4 3 2 3 2 2" xfId="8271"/>
    <cellStyle name="Normal 4 3 2 3 2 2 2" xfId="8272"/>
    <cellStyle name="Normal 4 3 2 3 2 3" xfId="8273"/>
    <cellStyle name="Normal 4 3 2 3 3" xfId="8274"/>
    <cellStyle name="Normal 4 3 2 3 3 2" xfId="8275"/>
    <cellStyle name="Normal 4 3 2 3 4" xfId="8276"/>
    <cellStyle name="Normal 4 3 2 4" xfId="8277"/>
    <cellStyle name="Normal 4 3 2 4 2" xfId="8278"/>
    <cellStyle name="Normal 4 3 2 4 2 2" xfId="8279"/>
    <cellStyle name="Normal 4 3 2 4 3" xfId="8280"/>
    <cellStyle name="Normal 4 3 2 5" xfId="8281"/>
    <cellStyle name="Normal 4 3 2 5 2" xfId="8282"/>
    <cellStyle name="Normal 4 3 2 6" xfId="8283"/>
    <cellStyle name="Normal 4 3 3" xfId="8284"/>
    <cellStyle name="Normal 4 3 4" xfId="8285"/>
    <cellStyle name="Normal 4 3 4 2" xfId="8286"/>
    <cellStyle name="Normal 4 3 4 2 2" xfId="8287"/>
    <cellStyle name="Normal 4 3 4 2 2 2" xfId="8288"/>
    <cellStyle name="Normal 4 3 4 2 3" xfId="8289"/>
    <cellStyle name="Normal 4 3 4 3" xfId="8290"/>
    <cellStyle name="Normal 4 3 4 3 2" xfId="8291"/>
    <cellStyle name="Normal 4 3 4 3 2 2" xfId="8292"/>
    <cellStyle name="Normal 4 3 4 3 3" xfId="8293"/>
    <cellStyle name="Normal 4 3 4 4" xfId="8294"/>
    <cellStyle name="Normal 4 3 4 4 2" xfId="8295"/>
    <cellStyle name="Normal 4 3 4 5" xfId="8296"/>
    <cellStyle name="Normal 4 3 5" xfId="8297"/>
    <cellStyle name="Normal 4 3 5 2" xfId="8298"/>
    <cellStyle name="Normal 4 3 5 2 2" xfId="8299"/>
    <cellStyle name="Normal 4 3 5 2 2 2" xfId="8300"/>
    <cellStyle name="Normal 4 3 5 2 3" xfId="8301"/>
    <cellStyle name="Normal 4 3 5 3" xfId="8302"/>
    <cellStyle name="Normal 4 3 5 3 2" xfId="8303"/>
    <cellStyle name="Normal 4 3 5 4" xfId="8304"/>
    <cellStyle name="Normal 4 3 6" xfId="8305"/>
    <cellStyle name="Normal 4 3 6 2" xfId="8306"/>
    <cellStyle name="Normal 4 3 6 2 2" xfId="8307"/>
    <cellStyle name="Normal 4 3 6 3" xfId="8308"/>
    <cellStyle name="Normal 4 3 7" xfId="8309"/>
    <cellStyle name="Normal 4 3 7 2" xfId="8310"/>
    <cellStyle name="Normal 4 3 8" xfId="8311"/>
    <cellStyle name="Normal 4 30" xfId="8312"/>
    <cellStyle name="Normal 4 31" xfId="8313"/>
    <cellStyle name="Normal 4 32" xfId="8314"/>
    <cellStyle name="Normal 4 4" xfId="8315"/>
    <cellStyle name="Normal 4 4 2" xfId="8316"/>
    <cellStyle name="Normal 4 4 2 2" xfId="8317"/>
    <cellStyle name="Normal 4 4 2 2 2" xfId="8318"/>
    <cellStyle name="Normal 4 4 2 2 2 2" xfId="8319"/>
    <cellStyle name="Normal 4 4 2 2 2 2 2" xfId="8320"/>
    <cellStyle name="Normal 4 4 2 2 2 3" xfId="8321"/>
    <cellStyle name="Normal 4 4 2 2 3" xfId="8322"/>
    <cellStyle name="Normal 4 4 2 2 3 2" xfId="8323"/>
    <cellStyle name="Normal 4 4 2 2 3 2 2" xfId="8324"/>
    <cellStyle name="Normal 4 4 2 2 3 3" xfId="8325"/>
    <cellStyle name="Normal 4 4 2 2 4" xfId="8326"/>
    <cellStyle name="Normal 4 4 2 2 4 2" xfId="8327"/>
    <cellStyle name="Normal 4 4 2 2 5" xfId="8328"/>
    <cellStyle name="Normal 4 4 2 3" xfId="8329"/>
    <cellStyle name="Normal 4 4 2 3 2" xfId="8330"/>
    <cellStyle name="Normal 4 4 2 3 2 2" xfId="8331"/>
    <cellStyle name="Normal 4 4 2 3 2 2 2" xfId="8332"/>
    <cellStyle name="Normal 4 4 2 3 2 3" xfId="8333"/>
    <cellStyle name="Normal 4 4 2 3 3" xfId="8334"/>
    <cellStyle name="Normal 4 4 2 3 3 2" xfId="8335"/>
    <cellStyle name="Normal 4 4 2 3 4" xfId="8336"/>
    <cellStyle name="Normal 4 4 2 4" xfId="8337"/>
    <cellStyle name="Normal 4 4 2 4 2" xfId="8338"/>
    <cellStyle name="Normal 4 4 2 4 2 2" xfId="8339"/>
    <cellStyle name="Normal 4 4 2 4 3" xfId="8340"/>
    <cellStyle name="Normal 4 4 2 5" xfId="8341"/>
    <cellStyle name="Normal 4 4 2 5 2" xfId="8342"/>
    <cellStyle name="Normal 4 4 2 6" xfId="8343"/>
    <cellStyle name="Normal 4 4 3" xfId="8344"/>
    <cellStyle name="Normal 4 4 4" xfId="8345"/>
    <cellStyle name="Normal 4 4 4 2" xfId="8346"/>
    <cellStyle name="Normal 4 4 4 2 2" xfId="8347"/>
    <cellStyle name="Normal 4 4 4 2 2 2" xfId="8348"/>
    <cellStyle name="Normal 4 4 4 2 3" xfId="8349"/>
    <cellStyle name="Normal 4 4 4 3" xfId="8350"/>
    <cellStyle name="Normal 4 4 4 3 2" xfId="8351"/>
    <cellStyle name="Normal 4 4 4 3 2 2" xfId="8352"/>
    <cellStyle name="Normal 4 4 4 3 3" xfId="8353"/>
    <cellStyle name="Normal 4 4 4 4" xfId="8354"/>
    <cellStyle name="Normal 4 4 4 4 2" xfId="8355"/>
    <cellStyle name="Normal 4 4 4 5" xfId="8356"/>
    <cellStyle name="Normal 4 4 5" xfId="8357"/>
    <cellStyle name="Normal 4 4 5 2" xfId="8358"/>
    <cellStyle name="Normal 4 4 5 2 2" xfId="8359"/>
    <cellStyle name="Normal 4 4 5 2 2 2" xfId="8360"/>
    <cellStyle name="Normal 4 4 5 2 3" xfId="8361"/>
    <cellStyle name="Normal 4 4 5 3" xfId="8362"/>
    <cellStyle name="Normal 4 4 5 3 2" xfId="8363"/>
    <cellStyle name="Normal 4 4 5 4" xfId="8364"/>
    <cellStyle name="Normal 4 4 6" xfId="8365"/>
    <cellStyle name="Normal 4 4 6 2" xfId="8366"/>
    <cellStyle name="Normal 4 4 6 2 2" xfId="8367"/>
    <cellStyle name="Normal 4 4 6 3" xfId="8368"/>
    <cellStyle name="Normal 4 4 7" xfId="8369"/>
    <cellStyle name="Normal 4 4 7 2" xfId="8370"/>
    <cellStyle name="Normal 4 4 8" xfId="8371"/>
    <cellStyle name="Normal 4 5" xfId="8372"/>
    <cellStyle name="Normal 4 5 2" xfId="8373"/>
    <cellStyle name="Normal 4 5 2 2" xfId="8374"/>
    <cellStyle name="Normal 4 5 2 2 2" xfId="8375"/>
    <cellStyle name="Normal 4 5 2 2 2 2" xfId="8376"/>
    <cellStyle name="Normal 4 5 2 2 2 2 2" xfId="8377"/>
    <cellStyle name="Normal 4 5 2 2 2 3" xfId="8378"/>
    <cellStyle name="Normal 4 5 2 2 3" xfId="8379"/>
    <cellStyle name="Normal 4 5 2 2 3 2" xfId="8380"/>
    <cellStyle name="Normal 4 5 2 2 3 2 2" xfId="8381"/>
    <cellStyle name="Normal 4 5 2 2 3 3" xfId="8382"/>
    <cellStyle name="Normal 4 5 2 2 4" xfId="8383"/>
    <cellStyle name="Normal 4 5 2 2 4 2" xfId="8384"/>
    <cellStyle name="Normal 4 5 2 2 5" xfId="8385"/>
    <cellStyle name="Normal 4 5 2 3" xfId="8386"/>
    <cellStyle name="Normal 4 5 2 3 2" xfId="8387"/>
    <cellStyle name="Normal 4 5 2 3 2 2" xfId="8388"/>
    <cellStyle name="Normal 4 5 2 3 2 2 2" xfId="8389"/>
    <cellStyle name="Normal 4 5 2 3 2 3" xfId="8390"/>
    <cellStyle name="Normal 4 5 2 3 3" xfId="8391"/>
    <cellStyle name="Normal 4 5 2 3 3 2" xfId="8392"/>
    <cellStyle name="Normal 4 5 2 3 4" xfId="8393"/>
    <cellStyle name="Normal 4 5 2 4" xfId="8394"/>
    <cellStyle name="Normal 4 5 2 4 2" xfId="8395"/>
    <cellStyle name="Normal 4 5 2 4 2 2" xfId="8396"/>
    <cellStyle name="Normal 4 5 2 4 3" xfId="8397"/>
    <cellStyle name="Normal 4 5 2 5" xfId="8398"/>
    <cellStyle name="Normal 4 5 2 5 2" xfId="8399"/>
    <cellStyle name="Normal 4 5 2 6" xfId="8400"/>
    <cellStyle name="Normal 4 5 3" xfId="8401"/>
    <cellStyle name="Normal 4 5 4" xfId="8402"/>
    <cellStyle name="Normal 4 5 4 2" xfId="8403"/>
    <cellStyle name="Normal 4 5 4 2 2" xfId="8404"/>
    <cellStyle name="Normal 4 5 4 2 2 2" xfId="8405"/>
    <cellStyle name="Normal 4 5 4 2 3" xfId="8406"/>
    <cellStyle name="Normal 4 5 4 3" xfId="8407"/>
    <cellStyle name="Normal 4 5 4 3 2" xfId="8408"/>
    <cellStyle name="Normal 4 5 4 3 2 2" xfId="8409"/>
    <cellStyle name="Normal 4 5 4 3 3" xfId="8410"/>
    <cellStyle name="Normal 4 5 4 4" xfId="8411"/>
    <cellStyle name="Normal 4 5 4 4 2" xfId="8412"/>
    <cellStyle name="Normal 4 5 4 5" xfId="8413"/>
    <cellStyle name="Normal 4 5 5" xfId="8414"/>
    <cellStyle name="Normal 4 5 5 2" xfId="8415"/>
    <cellStyle name="Normal 4 5 5 2 2" xfId="8416"/>
    <cellStyle name="Normal 4 5 5 2 2 2" xfId="8417"/>
    <cellStyle name="Normal 4 5 5 2 3" xfId="8418"/>
    <cellStyle name="Normal 4 5 5 3" xfId="8419"/>
    <cellStyle name="Normal 4 5 5 3 2" xfId="8420"/>
    <cellStyle name="Normal 4 5 5 4" xfId="8421"/>
    <cellStyle name="Normal 4 5 6" xfId="8422"/>
    <cellStyle name="Normal 4 5 6 2" xfId="8423"/>
    <cellStyle name="Normal 4 5 6 2 2" xfId="8424"/>
    <cellStyle name="Normal 4 5 6 3" xfId="8425"/>
    <cellStyle name="Normal 4 5 7" xfId="8426"/>
    <cellStyle name="Normal 4 5 7 2" xfId="8427"/>
    <cellStyle name="Normal 4 5 8" xfId="8428"/>
    <cellStyle name="Normal 4 6" xfId="8429"/>
    <cellStyle name="Normal 4 6 2" xfId="8430"/>
    <cellStyle name="Normal 4 6 2 2" xfId="8431"/>
    <cellStyle name="Normal 4 6 2 2 2" xfId="8432"/>
    <cellStyle name="Normal 4 6 2 2 2 2" xfId="8433"/>
    <cellStyle name="Normal 4 6 2 2 2 2 2" xfId="8434"/>
    <cellStyle name="Normal 4 6 2 2 2 3" xfId="8435"/>
    <cellStyle name="Normal 4 6 2 2 3" xfId="8436"/>
    <cellStyle name="Normal 4 6 2 2 3 2" xfId="8437"/>
    <cellStyle name="Normal 4 6 2 2 3 2 2" xfId="8438"/>
    <cellStyle name="Normal 4 6 2 2 3 3" xfId="8439"/>
    <cellStyle name="Normal 4 6 2 2 4" xfId="8440"/>
    <cellStyle name="Normal 4 6 2 2 4 2" xfId="8441"/>
    <cellStyle name="Normal 4 6 2 2 5" xfId="8442"/>
    <cellStyle name="Normal 4 6 2 3" xfId="8443"/>
    <cellStyle name="Normal 4 6 2 3 2" xfId="8444"/>
    <cellStyle name="Normal 4 6 2 3 2 2" xfId="8445"/>
    <cellStyle name="Normal 4 6 2 3 2 2 2" xfId="8446"/>
    <cellStyle name="Normal 4 6 2 3 2 3" xfId="8447"/>
    <cellStyle name="Normal 4 6 2 3 3" xfId="8448"/>
    <cellStyle name="Normal 4 6 2 3 3 2" xfId="8449"/>
    <cellStyle name="Normal 4 6 2 3 4" xfId="8450"/>
    <cellStyle name="Normal 4 6 2 4" xfId="8451"/>
    <cellStyle name="Normal 4 6 2 4 2" xfId="8452"/>
    <cellStyle name="Normal 4 6 2 4 2 2" xfId="8453"/>
    <cellStyle name="Normal 4 6 2 4 3" xfId="8454"/>
    <cellStyle name="Normal 4 6 2 5" xfId="8455"/>
    <cellStyle name="Normal 4 6 2 5 2" xfId="8456"/>
    <cellStyle name="Normal 4 6 2 6" xfId="8457"/>
    <cellStyle name="Normal 4 6 3" xfId="8458"/>
    <cellStyle name="Normal 4 6 4" xfId="8459"/>
    <cellStyle name="Normal 4 6 4 2" xfId="8460"/>
    <cellStyle name="Normal 4 6 4 2 2" xfId="8461"/>
    <cellStyle name="Normal 4 6 4 2 2 2" xfId="8462"/>
    <cellStyle name="Normal 4 6 4 2 3" xfId="8463"/>
    <cellStyle name="Normal 4 6 4 3" xfId="8464"/>
    <cellStyle name="Normal 4 6 4 3 2" xfId="8465"/>
    <cellStyle name="Normal 4 6 4 3 2 2" xfId="8466"/>
    <cellStyle name="Normal 4 6 4 3 3" xfId="8467"/>
    <cellStyle name="Normal 4 6 4 4" xfId="8468"/>
    <cellStyle name="Normal 4 6 4 4 2" xfId="8469"/>
    <cellStyle name="Normal 4 6 4 5" xfId="8470"/>
    <cellStyle name="Normal 4 6 5" xfId="8471"/>
    <cellStyle name="Normal 4 6 5 2" xfId="8472"/>
    <cellStyle name="Normal 4 6 5 2 2" xfId="8473"/>
    <cellStyle name="Normal 4 6 5 2 2 2" xfId="8474"/>
    <cellStyle name="Normal 4 6 5 2 3" xfId="8475"/>
    <cellStyle name="Normal 4 6 5 3" xfId="8476"/>
    <cellStyle name="Normal 4 6 5 3 2" xfId="8477"/>
    <cellStyle name="Normal 4 6 5 4" xfId="8478"/>
    <cellStyle name="Normal 4 6 6" xfId="8479"/>
    <cellStyle name="Normal 4 6 6 2" xfId="8480"/>
    <cellStyle name="Normal 4 6 6 2 2" xfId="8481"/>
    <cellStyle name="Normal 4 6 6 3" xfId="8482"/>
    <cellStyle name="Normal 4 6 7" xfId="8483"/>
    <cellStyle name="Normal 4 6 7 2" xfId="8484"/>
    <cellStyle name="Normal 4 6 8" xfId="8485"/>
    <cellStyle name="Normal 4 7" xfId="8486"/>
    <cellStyle name="Normal 4 7 2" xfId="8487"/>
    <cellStyle name="Normal 4 7 2 2" xfId="8488"/>
    <cellStyle name="Normal 4 7 2 2 2" xfId="8489"/>
    <cellStyle name="Normal 4 7 2 2 2 2" xfId="8490"/>
    <cellStyle name="Normal 4 7 2 2 2 2 2" xfId="8491"/>
    <cellStyle name="Normal 4 7 2 2 2 3" xfId="8492"/>
    <cellStyle name="Normal 4 7 2 2 3" xfId="8493"/>
    <cellStyle name="Normal 4 7 2 2 3 2" xfId="8494"/>
    <cellStyle name="Normal 4 7 2 2 3 2 2" xfId="8495"/>
    <cellStyle name="Normal 4 7 2 2 3 3" xfId="8496"/>
    <cellStyle name="Normal 4 7 2 2 4" xfId="8497"/>
    <cellStyle name="Normal 4 7 2 2 4 2" xfId="8498"/>
    <cellStyle name="Normal 4 7 2 2 5" xfId="8499"/>
    <cellStyle name="Normal 4 7 2 3" xfId="8500"/>
    <cellStyle name="Normal 4 7 2 3 2" xfId="8501"/>
    <cellStyle name="Normal 4 7 2 3 2 2" xfId="8502"/>
    <cellStyle name="Normal 4 7 2 3 2 2 2" xfId="8503"/>
    <cellStyle name="Normal 4 7 2 3 2 3" xfId="8504"/>
    <cellStyle name="Normal 4 7 2 3 3" xfId="8505"/>
    <cellStyle name="Normal 4 7 2 3 3 2" xfId="8506"/>
    <cellStyle name="Normal 4 7 2 3 4" xfId="8507"/>
    <cellStyle name="Normal 4 7 2 4" xfId="8508"/>
    <cellStyle name="Normal 4 7 2 4 2" xfId="8509"/>
    <cellStyle name="Normal 4 7 2 4 2 2" xfId="8510"/>
    <cellStyle name="Normal 4 7 2 4 3" xfId="8511"/>
    <cellStyle name="Normal 4 7 2 5" xfId="8512"/>
    <cellStyle name="Normal 4 7 2 5 2" xfId="8513"/>
    <cellStyle name="Normal 4 7 2 6" xfId="8514"/>
    <cellStyle name="Normal 4 7 3" xfId="8515"/>
    <cellStyle name="Normal 4 7 4" xfId="8516"/>
    <cellStyle name="Normal 4 7 4 2" xfId="8517"/>
    <cellStyle name="Normal 4 7 4 2 2" xfId="8518"/>
    <cellStyle name="Normal 4 7 4 2 2 2" xfId="8519"/>
    <cellStyle name="Normal 4 7 4 2 3" xfId="8520"/>
    <cellStyle name="Normal 4 7 4 3" xfId="8521"/>
    <cellStyle name="Normal 4 7 4 3 2" xfId="8522"/>
    <cellStyle name="Normal 4 7 4 3 2 2" xfId="8523"/>
    <cellStyle name="Normal 4 7 4 3 3" xfId="8524"/>
    <cellStyle name="Normal 4 7 4 4" xfId="8525"/>
    <cellStyle name="Normal 4 7 4 4 2" xfId="8526"/>
    <cellStyle name="Normal 4 7 4 5" xfId="8527"/>
    <cellStyle name="Normal 4 7 5" xfId="8528"/>
    <cellStyle name="Normal 4 7 5 2" xfId="8529"/>
    <cellStyle name="Normal 4 7 5 2 2" xfId="8530"/>
    <cellStyle name="Normal 4 7 5 2 2 2" xfId="8531"/>
    <cellStyle name="Normal 4 7 5 2 3" xfId="8532"/>
    <cellStyle name="Normal 4 7 5 3" xfId="8533"/>
    <cellStyle name="Normal 4 7 5 3 2" xfId="8534"/>
    <cellStyle name="Normal 4 7 5 4" xfId="8535"/>
    <cellStyle name="Normal 4 7 6" xfId="8536"/>
    <cellStyle name="Normal 4 7 6 2" xfId="8537"/>
    <cellStyle name="Normal 4 7 6 2 2" xfId="8538"/>
    <cellStyle name="Normal 4 7 6 3" xfId="8539"/>
    <cellStyle name="Normal 4 7 7" xfId="8540"/>
    <cellStyle name="Normal 4 7 7 2" xfId="8541"/>
    <cellStyle name="Normal 4 7 8" xfId="8542"/>
    <cellStyle name="Normal 4 8" xfId="8543"/>
    <cellStyle name="Normal 4 8 2" xfId="8544"/>
    <cellStyle name="Normal 4 8 2 2" xfId="8545"/>
    <cellStyle name="Normal 4 8 2 2 2" xfId="8546"/>
    <cellStyle name="Normal 4 8 2 2 2 2" xfId="8547"/>
    <cellStyle name="Normal 4 8 2 2 2 2 2" xfId="8548"/>
    <cellStyle name="Normal 4 8 2 2 2 3" xfId="8549"/>
    <cellStyle name="Normal 4 8 2 2 3" xfId="8550"/>
    <cellStyle name="Normal 4 8 2 2 3 2" xfId="8551"/>
    <cellStyle name="Normal 4 8 2 2 3 2 2" xfId="8552"/>
    <cellStyle name="Normal 4 8 2 2 3 3" xfId="8553"/>
    <cellStyle name="Normal 4 8 2 2 4" xfId="8554"/>
    <cellStyle name="Normal 4 8 2 2 4 2" xfId="8555"/>
    <cellStyle name="Normal 4 8 2 2 5" xfId="8556"/>
    <cellStyle name="Normal 4 8 2 3" xfId="8557"/>
    <cellStyle name="Normal 4 8 2 3 2" xfId="8558"/>
    <cellStyle name="Normal 4 8 2 3 2 2" xfId="8559"/>
    <cellStyle name="Normal 4 8 2 3 2 2 2" xfId="8560"/>
    <cellStyle name="Normal 4 8 2 3 2 3" xfId="8561"/>
    <cellStyle name="Normal 4 8 2 3 3" xfId="8562"/>
    <cellStyle name="Normal 4 8 2 3 3 2" xfId="8563"/>
    <cellStyle name="Normal 4 8 2 3 4" xfId="8564"/>
    <cellStyle name="Normal 4 8 2 4" xfId="8565"/>
    <cellStyle name="Normal 4 8 2 4 2" xfId="8566"/>
    <cellStyle name="Normal 4 8 2 4 2 2" xfId="8567"/>
    <cellStyle name="Normal 4 8 2 4 3" xfId="8568"/>
    <cellStyle name="Normal 4 8 2 5" xfId="8569"/>
    <cellStyle name="Normal 4 8 2 5 2" xfId="8570"/>
    <cellStyle name="Normal 4 8 2 6" xfId="8571"/>
    <cellStyle name="Normal 4 8 3" xfId="8572"/>
    <cellStyle name="Normal 4 8 4" xfId="8573"/>
    <cellStyle name="Normal 4 8 4 2" xfId="8574"/>
    <cellStyle name="Normal 4 8 4 2 2" xfId="8575"/>
    <cellStyle name="Normal 4 8 4 2 2 2" xfId="8576"/>
    <cellStyle name="Normal 4 8 4 2 3" xfId="8577"/>
    <cellStyle name="Normal 4 8 4 3" xfId="8578"/>
    <cellStyle name="Normal 4 8 4 3 2" xfId="8579"/>
    <cellStyle name="Normal 4 8 4 3 2 2" xfId="8580"/>
    <cellStyle name="Normal 4 8 4 3 3" xfId="8581"/>
    <cellStyle name="Normal 4 8 4 4" xfId="8582"/>
    <cellStyle name="Normal 4 8 4 4 2" xfId="8583"/>
    <cellStyle name="Normal 4 8 4 5" xfId="8584"/>
    <cellStyle name="Normal 4 8 5" xfId="8585"/>
    <cellStyle name="Normal 4 8 5 2" xfId="8586"/>
    <cellStyle name="Normal 4 8 5 2 2" xfId="8587"/>
    <cellStyle name="Normal 4 8 5 2 2 2" xfId="8588"/>
    <cellStyle name="Normal 4 8 5 2 3" xfId="8589"/>
    <cellStyle name="Normal 4 8 5 3" xfId="8590"/>
    <cellStyle name="Normal 4 8 5 3 2" xfId="8591"/>
    <cellStyle name="Normal 4 8 5 4" xfId="8592"/>
    <cellStyle name="Normal 4 8 6" xfId="8593"/>
    <cellStyle name="Normal 4 8 6 2" xfId="8594"/>
    <cellStyle name="Normal 4 8 6 2 2" xfId="8595"/>
    <cellStyle name="Normal 4 8 6 3" xfId="8596"/>
    <cellStyle name="Normal 4 8 7" xfId="8597"/>
    <cellStyle name="Normal 4 8 7 2" xfId="8598"/>
    <cellStyle name="Normal 4 8 8" xfId="8599"/>
    <cellStyle name="Normal 4 9" xfId="8600"/>
    <cellStyle name="Normal 4 9 2" xfId="8601"/>
    <cellStyle name="Normal 4 9 2 2" xfId="8602"/>
    <cellStyle name="Normal 4 9 2 2 2" xfId="8603"/>
    <cellStyle name="Normal 4 9 2 2 2 2" xfId="8604"/>
    <cellStyle name="Normal 4 9 2 2 2 2 2" xfId="8605"/>
    <cellStyle name="Normal 4 9 2 2 2 3" xfId="8606"/>
    <cellStyle name="Normal 4 9 2 2 3" xfId="8607"/>
    <cellStyle name="Normal 4 9 2 2 3 2" xfId="8608"/>
    <cellStyle name="Normal 4 9 2 2 3 2 2" xfId="8609"/>
    <cellStyle name="Normal 4 9 2 2 3 3" xfId="8610"/>
    <cellStyle name="Normal 4 9 2 2 4" xfId="8611"/>
    <cellStyle name="Normal 4 9 2 2 4 2" xfId="8612"/>
    <cellStyle name="Normal 4 9 2 2 5" xfId="8613"/>
    <cellStyle name="Normal 4 9 2 3" xfId="8614"/>
    <cellStyle name="Normal 4 9 2 3 2" xfId="8615"/>
    <cellStyle name="Normal 4 9 2 3 2 2" xfId="8616"/>
    <cellStyle name="Normal 4 9 2 3 2 2 2" xfId="8617"/>
    <cellStyle name="Normal 4 9 2 3 2 3" xfId="8618"/>
    <cellStyle name="Normal 4 9 2 3 3" xfId="8619"/>
    <cellStyle name="Normal 4 9 2 3 3 2" xfId="8620"/>
    <cellStyle name="Normal 4 9 2 3 4" xfId="8621"/>
    <cellStyle name="Normal 4 9 2 4" xfId="8622"/>
    <cellStyle name="Normal 4 9 2 4 2" xfId="8623"/>
    <cellStyle name="Normal 4 9 2 4 2 2" xfId="8624"/>
    <cellStyle name="Normal 4 9 2 4 3" xfId="8625"/>
    <cellStyle name="Normal 4 9 2 5" xfId="8626"/>
    <cellStyle name="Normal 4 9 2 5 2" xfId="8627"/>
    <cellStyle name="Normal 4 9 2 6" xfId="8628"/>
    <cellStyle name="Normal 4 9 3" xfId="8629"/>
    <cellStyle name="Normal 4 9 4" xfId="8630"/>
    <cellStyle name="Normal 4 9 4 2" xfId="8631"/>
    <cellStyle name="Normal 4 9 4 2 2" xfId="8632"/>
    <cellStyle name="Normal 4 9 4 2 2 2" xfId="8633"/>
    <cellStyle name="Normal 4 9 4 2 3" xfId="8634"/>
    <cellStyle name="Normal 4 9 4 3" xfId="8635"/>
    <cellStyle name="Normal 4 9 4 3 2" xfId="8636"/>
    <cellStyle name="Normal 4 9 4 3 2 2" xfId="8637"/>
    <cellStyle name="Normal 4 9 4 3 3" xfId="8638"/>
    <cellStyle name="Normal 4 9 4 4" xfId="8639"/>
    <cellStyle name="Normal 4 9 4 4 2" xfId="8640"/>
    <cellStyle name="Normal 4 9 4 5" xfId="8641"/>
    <cellStyle name="Normal 4 9 5" xfId="8642"/>
    <cellStyle name="Normal 4 9 5 2" xfId="8643"/>
    <cellStyle name="Normal 4 9 5 2 2" xfId="8644"/>
    <cellStyle name="Normal 4 9 5 2 2 2" xfId="8645"/>
    <cellStyle name="Normal 4 9 5 2 3" xfId="8646"/>
    <cellStyle name="Normal 4 9 5 3" xfId="8647"/>
    <cellStyle name="Normal 4 9 5 3 2" xfId="8648"/>
    <cellStyle name="Normal 4 9 5 4" xfId="8649"/>
    <cellStyle name="Normal 4 9 6" xfId="8650"/>
    <cellStyle name="Normal 4 9 6 2" xfId="8651"/>
    <cellStyle name="Normal 4 9 6 2 2" xfId="8652"/>
    <cellStyle name="Normal 4 9 6 3" xfId="8653"/>
    <cellStyle name="Normal 4 9 7" xfId="8654"/>
    <cellStyle name="Normal 4 9 7 2" xfId="8655"/>
    <cellStyle name="Normal 4 9 8" xfId="8656"/>
    <cellStyle name="Normal 40" xfId="8657"/>
    <cellStyle name="Normal 40 2" xfId="8658"/>
    <cellStyle name="Normal 40 3" xfId="8659"/>
    <cellStyle name="Normal 40 3 2" xfId="8660"/>
    <cellStyle name="Normal 41" xfId="8661"/>
    <cellStyle name="Normal 41 2" xfId="8662"/>
    <cellStyle name="Normal 41 3" xfId="8663"/>
    <cellStyle name="Normal 41 3 2" xfId="8664"/>
    <cellStyle name="Normal 42" xfId="8665"/>
    <cellStyle name="Normal 42 2" xfId="8666"/>
    <cellStyle name="Normal 42 2 2" xfId="8667"/>
    <cellStyle name="Normal 42 2 2 2" xfId="8668"/>
    <cellStyle name="Normal 42 2 3" xfId="8669"/>
    <cellStyle name="Normal 42 3" xfId="8670"/>
    <cellStyle name="Normal 42 4" xfId="8671"/>
    <cellStyle name="Normal 42 5" xfId="8672"/>
    <cellStyle name="Normal 43" xfId="8673"/>
    <cellStyle name="Normal 43 2" xfId="8674"/>
    <cellStyle name="Normal 43 2 2" xfId="8675"/>
    <cellStyle name="Normal 43 2 2 2" xfId="8676"/>
    <cellStyle name="Normal 43 2 3" xfId="8677"/>
    <cellStyle name="Normal 43 3" xfId="8678"/>
    <cellStyle name="Normal 43 4" xfId="8679"/>
    <cellStyle name="Normal 43 5" xfId="8680"/>
    <cellStyle name="Normal 44" xfId="8681"/>
    <cellStyle name="Normal 44 2" xfId="8682"/>
    <cellStyle name="Normal 44 2 2" xfId="8683"/>
    <cellStyle name="Normal 44 2 2 2" xfId="8684"/>
    <cellStyle name="Normal 44 2 3" xfId="8685"/>
    <cellStyle name="Normal 44 3" xfId="8686"/>
    <cellStyle name="Normal 44 4" xfId="8687"/>
    <cellStyle name="Normal 44 5" xfId="8688"/>
    <cellStyle name="Normal 45" xfId="8689"/>
    <cellStyle name="Normal 45 2" xfId="8690"/>
    <cellStyle name="Normal 45 2 2" xfId="8691"/>
    <cellStyle name="Normal 45 2 2 2" xfId="8692"/>
    <cellStyle name="Normal 45 2 3" xfId="8693"/>
    <cellStyle name="Normal 45 3" xfId="8694"/>
    <cellStyle name="Normal 45 4" xfId="8695"/>
    <cellStyle name="Normal 45 5" xfId="8696"/>
    <cellStyle name="Normal 46" xfId="8697"/>
    <cellStyle name="Normal 46 2" xfId="8698"/>
    <cellStyle name="Normal 46 2 2" xfId="8699"/>
    <cellStyle name="Normal 46 2 2 2" xfId="8700"/>
    <cellStyle name="Normal 46 2 3" xfId="8701"/>
    <cellStyle name="Normal 46 3" xfId="8702"/>
    <cellStyle name="Normal 46 3 2" xfId="8703"/>
    <cellStyle name="Normal 46 4" xfId="8704"/>
    <cellStyle name="Normal 47" xfId="8705"/>
    <cellStyle name="Normal 47 2" xfId="8706"/>
    <cellStyle name="Normal 47 2 2" xfId="8707"/>
    <cellStyle name="Normal 47 2 2 2" xfId="8708"/>
    <cellStyle name="Normal 47 2 3" xfId="8709"/>
    <cellStyle name="Normal 47 3" xfId="8710"/>
    <cellStyle name="Normal 47 3 2" xfId="8711"/>
    <cellStyle name="Normal 47 4" xfId="8712"/>
    <cellStyle name="Normal 48" xfId="8713"/>
    <cellStyle name="Normal 48 2" xfId="8714"/>
    <cellStyle name="Normal 48 2 2" xfId="8715"/>
    <cellStyle name="Normal 48 2 2 2" xfId="8716"/>
    <cellStyle name="Normal 48 2 3" xfId="8717"/>
    <cellStyle name="Normal 48 3" xfId="8718"/>
    <cellStyle name="Normal 48 3 2" xfId="8719"/>
    <cellStyle name="Normal 48 4" xfId="8720"/>
    <cellStyle name="Normal 49" xfId="8721"/>
    <cellStyle name="Normal 49 2" xfId="8722"/>
    <cellStyle name="Normal 49 2 2" xfId="8723"/>
    <cellStyle name="Normal 49 2 2 2" xfId="8724"/>
    <cellStyle name="Normal 49 2 3" xfId="8725"/>
    <cellStyle name="Normal 49 3" xfId="8726"/>
    <cellStyle name="Normal 49 3 2" xfId="8727"/>
    <cellStyle name="Normal 49 4" xfId="8728"/>
    <cellStyle name="Normal 5" xfId="8729"/>
    <cellStyle name="Normal 5 2" xfId="8730"/>
    <cellStyle name="Normal 5 2 2" xfId="8731"/>
    <cellStyle name="Normal 5 2 2 2" xfId="8732"/>
    <cellStyle name="Normal 5 2 2 3" xfId="8733"/>
    <cellStyle name="Normal 5 2 3" xfId="8734"/>
    <cellStyle name="Normal 5 2 3 2" xfId="8735"/>
    <cellStyle name="Normal 5 2 3 3" xfId="8736"/>
    <cellStyle name="Normal 5 2 3 4" xfId="8737"/>
    <cellStyle name="Normal 5 2 4" xfId="8738"/>
    <cellStyle name="Normal 5 2 5" xfId="8739"/>
    <cellStyle name="Normal 5 3" xfId="8740"/>
    <cellStyle name="Normal 5 3 2" xfId="8741"/>
    <cellStyle name="Normal 5 3 2 2" xfId="8742"/>
    <cellStyle name="Normal 5 3 2 3" xfId="8743"/>
    <cellStyle name="Normal 5 3 3" xfId="8744"/>
    <cellStyle name="Normal 5 3 3 2" xfId="8745"/>
    <cellStyle name="Normal 5 3 3 3" xfId="8746"/>
    <cellStyle name="Normal 5 3 4" xfId="8747"/>
    <cellStyle name="Normal 5 3 5" xfId="8748"/>
    <cellStyle name="Normal 5 4" xfId="8749"/>
    <cellStyle name="Normal 5 4 2" xfId="8750"/>
    <cellStyle name="Normal 5 4 3" xfId="8751"/>
    <cellStyle name="Normal 5 5" xfId="8752"/>
    <cellStyle name="Normal 5 5 2" xfId="8753"/>
    <cellStyle name="Normal 5 5 3" xfId="8754"/>
    <cellStyle name="Normal 5 6" xfId="8755"/>
    <cellStyle name="Normal 5 7" xfId="8756"/>
    <cellStyle name="Normal 50" xfId="8757"/>
    <cellStyle name="Normal 50 2" xfId="8758"/>
    <cellStyle name="Normal 50 2 2" xfId="8759"/>
    <cellStyle name="Normal 50 2 2 2" xfId="8760"/>
    <cellStyle name="Normal 50 2 3" xfId="8761"/>
    <cellStyle name="Normal 50 3" xfId="8762"/>
    <cellStyle name="Normal 50 3 2" xfId="8763"/>
    <cellStyle name="Normal 50 4" xfId="8764"/>
    <cellStyle name="Normal 51" xfId="8765"/>
    <cellStyle name="Normal 51 2" xfId="8766"/>
    <cellStyle name="Normal 51 2 2" xfId="8767"/>
    <cellStyle name="Normal 51 2 2 2" xfId="8768"/>
    <cellStyle name="Normal 51 2 3" xfId="8769"/>
    <cellStyle name="Normal 51 3" xfId="8770"/>
    <cellStyle name="Normal 51 3 2" xfId="8771"/>
    <cellStyle name="Normal 51 4" xfId="8772"/>
    <cellStyle name="Normal 52" xfId="8773"/>
    <cellStyle name="Normal 52 2" xfId="8774"/>
    <cellStyle name="Normal 52 2 2" xfId="8775"/>
    <cellStyle name="Normal 52 2 2 2" xfId="8776"/>
    <cellStyle name="Normal 52 2 3" xfId="8777"/>
    <cellStyle name="Normal 52 3" xfId="8778"/>
    <cellStyle name="Normal 52 3 2" xfId="8779"/>
    <cellStyle name="Normal 52 4" xfId="8780"/>
    <cellStyle name="Normal 53" xfId="8781"/>
    <cellStyle name="Normal 53 2" xfId="8782"/>
    <cellStyle name="Normal 53 2 2" xfId="8783"/>
    <cellStyle name="Normal 53 2 2 2" xfId="8784"/>
    <cellStyle name="Normal 53 2 3" xfId="8785"/>
    <cellStyle name="Normal 53 3" xfId="8786"/>
    <cellStyle name="Normal 53 3 2" xfId="8787"/>
    <cellStyle name="Normal 53 4" xfId="8788"/>
    <cellStyle name="Normal 54" xfId="8789"/>
    <cellStyle name="Normal 54 2" xfId="8790"/>
    <cellStyle name="Normal 54 2 2" xfId="8791"/>
    <cellStyle name="Normal 54 2 2 2" xfId="8792"/>
    <cellStyle name="Normal 54 2 3" xfId="8793"/>
    <cellStyle name="Normal 54 3" xfId="8794"/>
    <cellStyle name="Normal 54 3 2" xfId="8795"/>
    <cellStyle name="Normal 54 4" xfId="8796"/>
    <cellStyle name="Normal 55" xfId="8797"/>
    <cellStyle name="Normal 55 2" xfId="8798"/>
    <cellStyle name="Normal 55 2 2" xfId="8799"/>
    <cellStyle name="Normal 55 2 2 2" xfId="8800"/>
    <cellStyle name="Normal 55 2 3" xfId="8801"/>
    <cellStyle name="Normal 55 3" xfId="8802"/>
    <cellStyle name="Normal 55 3 2" xfId="8803"/>
    <cellStyle name="Normal 55 4" xfId="8804"/>
    <cellStyle name="Normal 56" xfId="8805"/>
    <cellStyle name="Normal 56 2" xfId="8806"/>
    <cellStyle name="Normal 56 2 2" xfId="8807"/>
    <cellStyle name="Normal 56 2 2 2" xfId="8808"/>
    <cellStyle name="Normal 56 2 3" xfId="8809"/>
    <cellStyle name="Normal 56 3" xfId="8810"/>
    <cellStyle name="Normal 56 3 2" xfId="8811"/>
    <cellStyle name="Normal 56 4" xfId="8812"/>
    <cellStyle name="Normal 57" xfId="8813"/>
    <cellStyle name="Normal 57 2" xfId="8814"/>
    <cellStyle name="Normal 57 2 2" xfId="8815"/>
    <cellStyle name="Normal 57 2 2 2" xfId="8816"/>
    <cellStyle name="Normal 57 2 3" xfId="8817"/>
    <cellStyle name="Normal 57 3" xfId="8818"/>
    <cellStyle name="Normal 57 3 2" xfId="8819"/>
    <cellStyle name="Normal 57 4" xfId="8820"/>
    <cellStyle name="Normal 58" xfId="8821"/>
    <cellStyle name="Normal 58 2" xfId="8822"/>
    <cellStyle name="Normal 58 2 2" xfId="8823"/>
    <cellStyle name="Normal 58 2 2 2" xfId="8824"/>
    <cellStyle name="Normal 58 2 3" xfId="8825"/>
    <cellStyle name="Normal 58 3" xfId="8826"/>
    <cellStyle name="Normal 58 3 2" xfId="8827"/>
    <cellStyle name="Normal 58 4" xfId="8828"/>
    <cellStyle name="Normal 59" xfId="8829"/>
    <cellStyle name="Normal 59 2" xfId="8830"/>
    <cellStyle name="Normal 59 2 2" xfId="8831"/>
    <cellStyle name="Normal 59 2 2 2" xfId="8832"/>
    <cellStyle name="Normal 59 2 3" xfId="8833"/>
    <cellStyle name="Normal 59 3" xfId="8834"/>
    <cellStyle name="Normal 59 3 2" xfId="8835"/>
    <cellStyle name="Normal 59 4" xfId="8836"/>
    <cellStyle name="Normal 6" xfId="8837"/>
    <cellStyle name="Normal 6 2" xfId="8838"/>
    <cellStyle name="Normal 6 2 2" xfId="8839"/>
    <cellStyle name="Normal 6 2 2 2" xfId="8840"/>
    <cellStyle name="Normal 6 2 2 3" xfId="8841"/>
    <cellStyle name="Normal 6 2 3" xfId="8842"/>
    <cellStyle name="Normal 6 2 3 2" xfId="8843"/>
    <cellStyle name="Normal 6 2 3 3" xfId="8844"/>
    <cellStyle name="Normal 6 2 4" xfId="8845"/>
    <cellStyle name="Normal 6 2 5" xfId="8846"/>
    <cellStyle name="Normal 6 3" xfId="8847"/>
    <cellStyle name="Normal 6 3 2" xfId="8848"/>
    <cellStyle name="Normal 6 3 2 2" xfId="8849"/>
    <cellStyle name="Normal 6 3 2 3" xfId="8850"/>
    <cellStyle name="Normal 6 3 3" xfId="8851"/>
    <cellStyle name="Normal 6 3 3 2" xfId="8852"/>
    <cellStyle name="Normal 6 3 3 3" xfId="8853"/>
    <cellStyle name="Normal 6 3 4" xfId="8854"/>
    <cellStyle name="Normal 6 3 5" xfId="8855"/>
    <cellStyle name="Normal 6 4" xfId="8856"/>
    <cellStyle name="Normal 6 4 2" xfId="8857"/>
    <cellStyle name="Normal 6 4 3" xfId="8858"/>
    <cellStyle name="Normal 6 5" xfId="8859"/>
    <cellStyle name="Normal 6 5 2" xfId="8860"/>
    <cellStyle name="Normal 6 5 3" xfId="8861"/>
    <cellStyle name="Normal 6 6" xfId="8862"/>
    <cellStyle name="Normal 6 7" xfId="8863"/>
    <cellStyle name="Normal 6 8" xfId="8864"/>
    <cellStyle name="Normal 60" xfId="8865"/>
    <cellStyle name="Normal 60 2" xfId="8866"/>
    <cellStyle name="Normal 60 2 2" xfId="8867"/>
    <cellStyle name="Normal 60 2 2 2" xfId="8868"/>
    <cellStyle name="Normal 60 2 3" xfId="8869"/>
    <cellStyle name="Normal 60 3" xfId="8870"/>
    <cellStyle name="Normal 60 3 2" xfId="8871"/>
    <cellStyle name="Normal 60 4" xfId="8872"/>
    <cellStyle name="Normal 61" xfId="8873"/>
    <cellStyle name="Normal 61 2" xfId="8874"/>
    <cellStyle name="Normal 61 2 2" xfId="8875"/>
    <cellStyle name="Normal 61 2 2 2" xfId="8876"/>
    <cellStyle name="Normal 61 2 3" xfId="8877"/>
    <cellStyle name="Normal 61 3" xfId="8878"/>
    <cellStyle name="Normal 61 3 2" xfId="8879"/>
    <cellStyle name="Normal 61 4" xfId="8880"/>
    <cellStyle name="Normal 62" xfId="8881"/>
    <cellStyle name="Normal 62 2" xfId="8882"/>
    <cellStyle name="Normal 62 2 2" xfId="8883"/>
    <cellStyle name="Normal 62 2 2 2" xfId="8884"/>
    <cellStyle name="Normal 62 2 3" xfId="8885"/>
    <cellStyle name="Normal 62 3" xfId="8886"/>
    <cellStyle name="Normal 62 3 2" xfId="8887"/>
    <cellStyle name="Normal 62 4" xfId="8888"/>
    <cellStyle name="Normal 63" xfId="8889"/>
    <cellStyle name="Normal 63 2" xfId="8890"/>
    <cellStyle name="Normal 63 2 2" xfId="8891"/>
    <cellStyle name="Normal 63 2 2 2" xfId="8892"/>
    <cellStyle name="Normal 63 2 3" xfId="8893"/>
    <cellStyle name="Normal 63 3" xfId="8894"/>
    <cellStyle name="Normal 63 3 2" xfId="8895"/>
    <cellStyle name="Normal 63 4" xfId="8896"/>
    <cellStyle name="Normal 64" xfId="8897"/>
    <cellStyle name="Normal 64 2" xfId="8898"/>
    <cellStyle name="Normal 64 2 2" xfId="8899"/>
    <cellStyle name="Normal 64 2 2 2" xfId="8900"/>
    <cellStyle name="Normal 64 2 3" xfId="8901"/>
    <cellStyle name="Normal 64 3" xfId="8902"/>
    <cellStyle name="Normal 64 3 2" xfId="8903"/>
    <cellStyle name="Normal 64 4" xfId="8904"/>
    <cellStyle name="Normal 65" xfId="8905"/>
    <cellStyle name="Normal 65 2" xfId="8906"/>
    <cellStyle name="Normal 65 2 2" xfId="8907"/>
    <cellStyle name="Normal 65 2 2 2" xfId="8908"/>
    <cellStyle name="Normal 65 2 3" xfId="8909"/>
    <cellStyle name="Normal 65 3" xfId="8910"/>
    <cellStyle name="Normal 65 3 2" xfId="8911"/>
    <cellStyle name="Normal 65 4" xfId="8912"/>
    <cellStyle name="Normal 66" xfId="8913"/>
    <cellStyle name="Normal 66 2" xfId="8914"/>
    <cellStyle name="Normal 66 2 2" xfId="8915"/>
    <cellStyle name="Normal 66 2 2 2" xfId="8916"/>
    <cellStyle name="Normal 66 2 3" xfId="8917"/>
    <cellStyle name="Normal 66 3" xfId="8918"/>
    <cellStyle name="Normal 66 3 2" xfId="8919"/>
    <cellStyle name="Normal 66 4" xfId="8920"/>
    <cellStyle name="Normal 67" xfId="8921"/>
    <cellStyle name="Normal 67 2" xfId="8922"/>
    <cellStyle name="Normal 67 2 2" xfId="8923"/>
    <cellStyle name="Normal 67 2 2 2" xfId="8924"/>
    <cellStyle name="Normal 67 2 3" xfId="8925"/>
    <cellStyle name="Normal 67 3" xfId="8926"/>
    <cellStyle name="Normal 67 4" xfId="8927"/>
    <cellStyle name="Normal 68" xfId="8928"/>
    <cellStyle name="Normal 68 2" xfId="8929"/>
    <cellStyle name="Normal 68 2 2" xfId="8930"/>
    <cellStyle name="Normal 68 2 2 2" xfId="8931"/>
    <cellStyle name="Normal 68 2 3" xfId="8932"/>
    <cellStyle name="Normal 68 3" xfId="8933"/>
    <cellStyle name="Normal 68 4" xfId="8934"/>
    <cellStyle name="Normal 69" xfId="8935"/>
    <cellStyle name="Normal 69 2" xfId="8936"/>
    <cellStyle name="Normal 7" xfId="8937"/>
    <cellStyle name="Normal 7 2" xfId="8938"/>
    <cellStyle name="Normal 7 2 2" xfId="8939"/>
    <cellStyle name="Normal 7 2 2 2" xfId="8940"/>
    <cellStyle name="Normal 7 2 2 3" xfId="8941"/>
    <cellStyle name="Normal 7 2 3" xfId="8942"/>
    <cellStyle name="Normal 7 2 3 2" xfId="8943"/>
    <cellStyle name="Normal 7 2 3 3" xfId="8944"/>
    <cellStyle name="Normal 7 2 4" xfId="8945"/>
    <cellStyle name="Normal 7 2 5" xfId="8946"/>
    <cellStyle name="Normal 7 3" xfId="8947"/>
    <cellStyle name="Normal 7 3 2" xfId="8948"/>
    <cellStyle name="Normal 7 3 2 2" xfId="8949"/>
    <cellStyle name="Normal 7 3 2 3" xfId="8950"/>
    <cellStyle name="Normal 7 3 3" xfId="8951"/>
    <cellStyle name="Normal 7 3 3 2" xfId="8952"/>
    <cellStyle name="Normal 7 3 3 3" xfId="8953"/>
    <cellStyle name="Normal 7 3 4" xfId="8954"/>
    <cellStyle name="Normal 7 3 5" xfId="8955"/>
    <cellStyle name="Normal 7 4" xfId="8956"/>
    <cellStyle name="Normal 7 4 2" xfId="8957"/>
    <cellStyle name="Normal 7 4 3" xfId="8958"/>
    <cellStyle name="Normal 7 5" xfId="8959"/>
    <cellStyle name="Normal 7 5 2" xfId="8960"/>
    <cellStyle name="Normal 7 5 3" xfId="8961"/>
    <cellStyle name="Normal 7 6" xfId="8962"/>
    <cellStyle name="Normal 7 7" xfId="8963"/>
    <cellStyle name="Normal 70" xfId="8964"/>
    <cellStyle name="Normal 70 2" xfId="8965"/>
    <cellStyle name="Normal 71" xfId="8966"/>
    <cellStyle name="Normal 71 2" xfId="8967"/>
    <cellStyle name="Normal 72" xfId="8968"/>
    <cellStyle name="Normal 72 2" xfId="8969"/>
    <cellStyle name="Normal 73" xfId="8970"/>
    <cellStyle name="Normal 73 2" xfId="8971"/>
    <cellStyle name="Normal 74" xfId="8972"/>
    <cellStyle name="Normal 74 2" xfId="8973"/>
    <cellStyle name="Normal 75" xfId="8974"/>
    <cellStyle name="Normal 75 2" xfId="8975"/>
    <cellStyle name="Normal 75 2 2" xfId="8976"/>
    <cellStyle name="Normal 75 3" xfId="8977"/>
    <cellStyle name="Normal 75 4" xfId="8978"/>
    <cellStyle name="Normal 76" xfId="8979"/>
    <cellStyle name="Normal 76 2" xfId="8980"/>
    <cellStyle name="Normal 76 2 2" xfId="8981"/>
    <cellStyle name="Normal 76 3" xfId="8982"/>
    <cellStyle name="Normal 76 4" xfId="8983"/>
    <cellStyle name="Normal 77" xfId="8984"/>
    <cellStyle name="Normal 77 2" xfId="8985"/>
    <cellStyle name="Normal 77 2 2" xfId="8986"/>
    <cellStyle name="Normal 77 3" xfId="8987"/>
    <cellStyle name="Normal 78" xfId="8988"/>
    <cellStyle name="Normal 78 2" xfId="8989"/>
    <cellStyle name="Normal 78 2 2" xfId="8990"/>
    <cellStyle name="Normal 78 3" xfId="8991"/>
    <cellStyle name="Normal 79" xfId="8992"/>
    <cellStyle name="Normal 79 2" xfId="8993"/>
    <cellStyle name="Normal 79 2 2" xfId="8994"/>
    <cellStyle name="Normal 79 3" xfId="8995"/>
    <cellStyle name="Normal 8" xfId="8996"/>
    <cellStyle name="Normal 8 10" xfId="8997"/>
    <cellStyle name="Normal 8 10 2" xfId="8998"/>
    <cellStyle name="Normal 8 10 2 2" xfId="8999"/>
    <cellStyle name="Normal 8 10 2 2 2" xfId="9000"/>
    <cellStyle name="Normal 8 10 2 2 2 2" xfId="9001"/>
    <cellStyle name="Normal 8 10 2 2 3" xfId="9002"/>
    <cellStyle name="Normal 8 10 2 3" xfId="9003"/>
    <cellStyle name="Normal 8 10 2 3 2" xfId="9004"/>
    <cellStyle name="Normal 8 10 2 4" xfId="9005"/>
    <cellStyle name="Normal 8 10 3" xfId="9006"/>
    <cellStyle name="Normal 8 10 4" xfId="9007"/>
    <cellStyle name="Normal 8 11" xfId="9008"/>
    <cellStyle name="Normal 8 11 2" xfId="9009"/>
    <cellStyle name="Normal 8 11 2 2" xfId="9010"/>
    <cellStyle name="Normal 8 11 2 2 2" xfId="9011"/>
    <cellStyle name="Normal 8 11 2 2 2 2" xfId="9012"/>
    <cellStyle name="Normal 8 11 2 2 3" xfId="9013"/>
    <cellStyle name="Normal 8 11 2 3" xfId="9014"/>
    <cellStyle name="Normal 8 11 2 3 2" xfId="9015"/>
    <cellStyle name="Normal 8 11 2 4" xfId="9016"/>
    <cellStyle name="Normal 8 11 3" xfId="9017"/>
    <cellStyle name="Normal 8 11 3 2" xfId="9018"/>
    <cellStyle name="Normal 8 11 3 2 2" xfId="9019"/>
    <cellStyle name="Normal 8 11 3 3" xfId="9020"/>
    <cellStyle name="Normal 8 11 4" xfId="9021"/>
    <cellStyle name="Normal 8 11 4 2" xfId="9022"/>
    <cellStyle name="Normal 8 11 5" xfId="9023"/>
    <cellStyle name="Normal 8 12" xfId="9024"/>
    <cellStyle name="Normal 8 13" xfId="9025"/>
    <cellStyle name="Normal 8 13 2" xfId="9026"/>
    <cellStyle name="Normal 8 13 2 2" xfId="9027"/>
    <cellStyle name="Normal 8 13 2 2 2" xfId="9028"/>
    <cellStyle name="Normal 8 13 2 3" xfId="9029"/>
    <cellStyle name="Normal 8 13 3" xfId="9030"/>
    <cellStyle name="Normal 8 13 3 2" xfId="9031"/>
    <cellStyle name="Normal 8 13 4" xfId="9032"/>
    <cellStyle name="Normal 8 14" xfId="9033"/>
    <cellStyle name="Normal 8 14 2" xfId="9034"/>
    <cellStyle name="Normal 8 14 2 2" xfId="9035"/>
    <cellStyle name="Normal 8 14 3" xfId="9036"/>
    <cellStyle name="Normal 8 15" xfId="9037"/>
    <cellStyle name="Normal 8 15 2" xfId="9038"/>
    <cellStyle name="Normal 8 16" xfId="9039"/>
    <cellStyle name="Normal 8 2" xfId="9040"/>
    <cellStyle name="Normal 8 2 2" xfId="9041"/>
    <cellStyle name="Normal 8 2 2 2" xfId="9042"/>
    <cellStyle name="Normal 8 2 2 3" xfId="9043"/>
    <cellStyle name="Normal 8 2 3" xfId="9044"/>
    <cellStyle name="Normal 8 2 3 2" xfId="9045"/>
    <cellStyle name="Normal 8 2 3 3" xfId="9046"/>
    <cellStyle name="Normal 8 2 4" xfId="9047"/>
    <cellStyle name="Normal 8 2 5" xfId="9048"/>
    <cellStyle name="Normal 8 3" xfId="9049"/>
    <cellStyle name="Normal 8 3 2" xfId="9050"/>
    <cellStyle name="Normal 8 3 2 2" xfId="9051"/>
    <cellStyle name="Normal 8 3 2 3" xfId="9052"/>
    <cellStyle name="Normal 8 3 3" xfId="9053"/>
    <cellStyle name="Normal 8 3 3 2" xfId="9054"/>
    <cellStyle name="Normal 8 3 3 3" xfId="9055"/>
    <cellStyle name="Normal 8 3 4" xfId="9056"/>
    <cellStyle name="Normal 8 3 5" xfId="9057"/>
    <cellStyle name="Normal 8 4" xfId="9058"/>
    <cellStyle name="Normal 8 4 2" xfId="9059"/>
    <cellStyle name="Normal 8 4 2 2" xfId="9060"/>
    <cellStyle name="Normal 8 4 2 3" xfId="9061"/>
    <cellStyle name="Normal 8 4 3" xfId="9062"/>
    <cellStyle name="Normal 8 4 3 2" xfId="9063"/>
    <cellStyle name="Normal 8 4 3 3" xfId="9064"/>
    <cellStyle name="Normal 8 4 4" xfId="9065"/>
    <cellStyle name="Normal 8 4 5" xfId="9066"/>
    <cellStyle name="Normal 8 5" xfId="9067"/>
    <cellStyle name="Normal 8 5 2" xfId="9068"/>
    <cellStyle name="Normal 8 5 2 2" xfId="9069"/>
    <cellStyle name="Normal 8 5 2 3" xfId="9070"/>
    <cellStyle name="Normal 8 5 3" xfId="9071"/>
    <cellStyle name="Normal 8 5 3 2" xfId="9072"/>
    <cellStyle name="Normal 8 5 3 3" xfId="9073"/>
    <cellStyle name="Normal 8 5 4" xfId="9074"/>
    <cellStyle name="Normal 8 5 5" xfId="9075"/>
    <cellStyle name="Normal 8 6" xfId="9076"/>
    <cellStyle name="Normal 8 6 2" xfId="9077"/>
    <cellStyle name="Normal 8 6 2 2" xfId="9078"/>
    <cellStyle name="Normal 8 6 2 3" xfId="9079"/>
    <cellStyle name="Normal 8 6 3" xfId="9080"/>
    <cellStyle name="Normal 8 6 3 2" xfId="9081"/>
    <cellStyle name="Normal 8 6 3 3" xfId="9082"/>
    <cellStyle name="Normal 8 6 4" xfId="9083"/>
    <cellStyle name="Normal 8 6 5" xfId="9084"/>
    <cellStyle name="Normal 8 7" xfId="9085"/>
    <cellStyle name="Normal 8 7 2" xfId="9086"/>
    <cellStyle name="Normal 8 7 2 2" xfId="9087"/>
    <cellStyle name="Normal 8 7 2 3" xfId="9088"/>
    <cellStyle name="Normal 8 7 3" xfId="9089"/>
    <cellStyle name="Normal 8 7 3 2" xfId="9090"/>
    <cellStyle name="Normal 8 7 3 3" xfId="9091"/>
    <cellStyle name="Normal 8 7 4" xfId="9092"/>
    <cellStyle name="Normal 8 7 5" xfId="9093"/>
    <cellStyle name="Normal 8 8" xfId="9094"/>
    <cellStyle name="Normal 8 8 2" xfId="9095"/>
    <cellStyle name="Normal 8 8 2 2" xfId="9096"/>
    <cellStyle name="Normal 8 8 2 2 2" xfId="9097"/>
    <cellStyle name="Normal 8 8 2 2 2 2" xfId="9098"/>
    <cellStyle name="Normal 8 8 2 2 3" xfId="9099"/>
    <cellStyle name="Normal 8 8 2 3" xfId="9100"/>
    <cellStyle name="Normal 8 8 2 3 2" xfId="9101"/>
    <cellStyle name="Normal 8 8 2 3 2 2" xfId="9102"/>
    <cellStyle name="Normal 8 8 2 3 3" xfId="9103"/>
    <cellStyle name="Normal 8 8 2 4" xfId="9104"/>
    <cellStyle name="Normal 8 8 2 4 2" xfId="9105"/>
    <cellStyle name="Normal 8 8 2 5" xfId="9106"/>
    <cellStyle name="Normal 8 8 3" xfId="9107"/>
    <cellStyle name="Normal 8 8 3 2" xfId="9108"/>
    <cellStyle name="Normal 8 8 3 2 2" xfId="9109"/>
    <cellStyle name="Normal 8 8 3 2 2 2" xfId="9110"/>
    <cellStyle name="Normal 8 8 3 2 3" xfId="9111"/>
    <cellStyle name="Normal 8 8 3 3" xfId="9112"/>
    <cellStyle name="Normal 8 8 3 3 2" xfId="9113"/>
    <cellStyle name="Normal 8 8 3 4" xfId="9114"/>
    <cellStyle name="Normal 8 8 4" xfId="9115"/>
    <cellStyle name="Normal 8 8 4 2" xfId="9116"/>
    <cellStyle name="Normal 8 8 4 2 2" xfId="9117"/>
    <cellStyle name="Normal 8 8 4 3" xfId="9118"/>
    <cellStyle name="Normal 8 8 5" xfId="9119"/>
    <cellStyle name="Normal 8 8 5 2" xfId="9120"/>
    <cellStyle name="Normal 8 8 6" xfId="9121"/>
    <cellStyle name="Normal 8 9" xfId="9122"/>
    <cellStyle name="Normal 8 9 2" xfId="9123"/>
    <cellStyle name="Normal 8 9 2 2" xfId="9124"/>
    <cellStyle name="Normal 8 9 2 2 2" xfId="9125"/>
    <cellStyle name="Normal 8 9 2 2 2 2" xfId="9126"/>
    <cellStyle name="Normal 8 9 2 2 3" xfId="9127"/>
    <cellStyle name="Normal 8 9 2 3" xfId="9128"/>
    <cellStyle name="Normal 8 9 2 3 2" xfId="9129"/>
    <cellStyle name="Normal 8 9 2 3 2 2" xfId="9130"/>
    <cellStyle name="Normal 8 9 2 3 3" xfId="9131"/>
    <cellStyle name="Normal 8 9 2 4" xfId="9132"/>
    <cellStyle name="Normal 8 9 2 4 2" xfId="9133"/>
    <cellStyle name="Normal 8 9 2 5" xfId="9134"/>
    <cellStyle name="Normal 8 9 3" xfId="9135"/>
    <cellStyle name="Normal 8 9 3 2" xfId="9136"/>
    <cellStyle name="Normal 8 9 3 2 2" xfId="9137"/>
    <cellStyle name="Normal 8 9 3 2 2 2" xfId="9138"/>
    <cellStyle name="Normal 8 9 3 2 3" xfId="9139"/>
    <cellStyle name="Normal 8 9 3 3" xfId="9140"/>
    <cellStyle name="Normal 8 9 3 3 2" xfId="9141"/>
    <cellStyle name="Normal 8 9 3 4" xfId="9142"/>
    <cellStyle name="Normal 8 9 4" xfId="9143"/>
    <cellStyle name="Normal 8 9 4 2" xfId="9144"/>
    <cellStyle name="Normal 8 9 4 2 2" xfId="9145"/>
    <cellStyle name="Normal 8 9 4 3" xfId="9146"/>
    <cellStyle name="Normal 8 9 5" xfId="9147"/>
    <cellStyle name="Normal 8 9 5 2" xfId="9148"/>
    <cellStyle name="Normal 8 9 6" xfId="9149"/>
    <cellStyle name="Normal 80" xfId="9150"/>
    <cellStyle name="Normal 80 2" xfId="9151"/>
    <cellStyle name="Normal 80 2 2" xfId="9152"/>
    <cellStyle name="Normal 80 3" xfId="9153"/>
    <cellStyle name="Normal 81" xfId="9154"/>
    <cellStyle name="Normal 81 2" xfId="9155"/>
    <cellStyle name="Normal 81 2 2" xfId="9156"/>
    <cellStyle name="Normal 81 3" xfId="9157"/>
    <cellStyle name="Normal 82" xfId="9158"/>
    <cellStyle name="Normal 82 2" xfId="9159"/>
    <cellStyle name="Normal 82 2 2" xfId="9160"/>
    <cellStyle name="Normal 82 3" xfId="9161"/>
    <cellStyle name="Normal 83" xfId="9162"/>
    <cellStyle name="Normal 83 2" xfId="9163"/>
    <cellStyle name="Normal 84" xfId="9164"/>
    <cellStyle name="Normal 84 2" xfId="9165"/>
    <cellStyle name="Normal 85" xfId="9166"/>
    <cellStyle name="Normal 86" xfId="9167"/>
    <cellStyle name="Normal 87" xfId="9168"/>
    <cellStyle name="Normal 87 2" xfId="9169"/>
    <cellStyle name="Normal 88" xfId="9170"/>
    <cellStyle name="Normal 88 2" xfId="9171"/>
    <cellStyle name="Normal 89" xfId="9172"/>
    <cellStyle name="Normal 9" xfId="9173"/>
    <cellStyle name="Normal 9 2" xfId="9174"/>
    <cellStyle name="Normal 9 2 2" xfId="9175"/>
    <cellStyle name="Normal 9 2 3" xfId="9176"/>
    <cellStyle name="Normal 9 3" xfId="9177"/>
    <cellStyle name="Normal 9 3 2" xfId="9178"/>
    <cellStyle name="Normal 9 3 3" xfId="9179"/>
    <cellStyle name="Normal 9 4" xfId="9180"/>
    <cellStyle name="Normal 9 4 2" xfId="9181"/>
    <cellStyle name="Normal 9 4 3" xfId="9182"/>
    <cellStyle name="Normal 9 5" xfId="9183"/>
    <cellStyle name="Normal 9 6" xfId="9184"/>
    <cellStyle name="Normal 90" xfId="9185"/>
    <cellStyle name="Normal 91" xfId="9186"/>
    <cellStyle name="Normal 92" xfId="9187"/>
    <cellStyle name="Normal 93" xfId="9188"/>
    <cellStyle name="Normal 94" xfId="9189"/>
    <cellStyle name="Normal 95" xfId="9190"/>
    <cellStyle name="Normal 96" xfId="9191"/>
    <cellStyle name="Normal 97" xfId="9192"/>
    <cellStyle name="Normal 98" xfId="9193"/>
    <cellStyle name="Normal 99" xfId="9194"/>
    <cellStyle name="Note 2" xfId="9195"/>
    <cellStyle name="Note 2 2" xfId="9196"/>
    <cellStyle name="Note 2 2 2" xfId="9197"/>
    <cellStyle name="Note 2 2 2 2" xfId="9198"/>
    <cellStyle name="Note 2 2 2 2 2" xfId="9199"/>
    <cellStyle name="Note 2 2 2 3" xfId="9200"/>
    <cellStyle name="Note 2 2 3" xfId="9201"/>
    <cellStyle name="Note 2 2 3 2" xfId="9202"/>
    <cellStyle name="Note 2 2 4" xfId="9203"/>
    <cellStyle name="Note 2 3" xfId="9204"/>
    <cellStyle name="Note 2 3 2" xfId="9205"/>
    <cellStyle name="Note 2 3 2 2" xfId="9206"/>
    <cellStyle name="Note 2 3 3" xfId="9207"/>
    <cellStyle name="Note 2 4" xfId="9208"/>
    <cellStyle name="Note 2 4 2" xfId="9209"/>
    <cellStyle name="Note 2 5" xfId="9210"/>
    <cellStyle name="Note 2 5 2" xfId="9211"/>
    <cellStyle name="Note 2 6" xfId="9212"/>
    <cellStyle name="Note 2 7" xfId="9213"/>
    <cellStyle name="Note 2 8" xfId="9214"/>
    <cellStyle name="Note 3" xfId="9215"/>
    <cellStyle name="Note 3 2" xfId="9216"/>
    <cellStyle name="Note 3 2 2" xfId="9217"/>
    <cellStyle name="Note 3 2 2 2" xfId="9218"/>
    <cellStyle name="Note 3 2 2 2 2" xfId="9219"/>
    <cellStyle name="Note 3 2 2 3" xfId="9220"/>
    <cellStyle name="Note 3 2 3" xfId="9221"/>
    <cellStyle name="Note 3 2 3 2" xfId="9222"/>
    <cellStyle name="Note 3 2 4" xfId="9223"/>
    <cellStyle name="Note 3 3" xfId="9224"/>
    <cellStyle name="Note 3 3 2" xfId="9225"/>
    <cellStyle name="Note 3 3 2 2" xfId="9226"/>
    <cellStyle name="Note 3 3 3" xfId="9227"/>
    <cellStyle name="Note 3 4" xfId="9228"/>
    <cellStyle name="Note 3 4 2" xfId="9229"/>
    <cellStyle name="Note 3 5" xfId="9230"/>
    <cellStyle name="Note 3 5 2" xfId="9231"/>
    <cellStyle name="Note 3 6" xfId="9232"/>
    <cellStyle name="Note 4" xfId="9233"/>
    <cellStyle name="Note 4 2" xfId="9234"/>
    <cellStyle name="Output 2" xfId="9235"/>
    <cellStyle name="Output 2 2" xfId="9236"/>
    <cellStyle name="Per Year" xfId="9237"/>
    <cellStyle name="per0" xfId="9238"/>
    <cellStyle name="per1" xfId="9239"/>
    <cellStyle name="Per1rgt" xfId="9240"/>
    <cellStyle name="per2" xfId="9241"/>
    <cellStyle name="Percent" xfId="1" builtinId="5"/>
    <cellStyle name="Percent [2]" xfId="9242"/>
    <cellStyle name="Percent 10" xfId="9243"/>
    <cellStyle name="Percent 11" xfId="9244"/>
    <cellStyle name="Percent 12" xfId="9245"/>
    <cellStyle name="Percent 13" xfId="9246"/>
    <cellStyle name="Percent 14" xfId="9247"/>
    <cellStyle name="Percent 15" xfId="9248"/>
    <cellStyle name="Percent 16" xfId="9249"/>
    <cellStyle name="Percent 17" xfId="9250"/>
    <cellStyle name="Percent 18" xfId="9251"/>
    <cellStyle name="Percent 19" xfId="9252"/>
    <cellStyle name="Percent 2" xfId="9253"/>
    <cellStyle name="Percent 2 2" xfId="9254"/>
    <cellStyle name="Percent 2 2 2" xfId="9255"/>
    <cellStyle name="Percent 2 2 3" xfId="9256"/>
    <cellStyle name="Percent 2 2 3 2" xfId="9257"/>
    <cellStyle name="Percent 2 3" xfId="9258"/>
    <cellStyle name="Percent 2 3 2" xfId="9259"/>
    <cellStyle name="Percent 2 3 2 2" xfId="9260"/>
    <cellStyle name="Percent 2 3 2 2 2" xfId="9261"/>
    <cellStyle name="Percent 2 3 2 3" xfId="9262"/>
    <cellStyle name="Percent 2 3 3" xfId="9263"/>
    <cellStyle name="Percent 2 4" xfId="9264"/>
    <cellStyle name="Percent 2 4 2" xfId="9265"/>
    <cellStyle name="Percent 2 4 2 2" xfId="9266"/>
    <cellStyle name="Percent 2 4 2 2 2" xfId="9267"/>
    <cellStyle name="Percent 2 4 2 3" xfId="9268"/>
    <cellStyle name="Percent 2 4 3" xfId="9269"/>
    <cellStyle name="Percent 2 4 3 2" xfId="9270"/>
    <cellStyle name="Percent 2 4 4" xfId="9271"/>
    <cellStyle name="Percent 2 5" xfId="9272"/>
    <cellStyle name="Percent 2 5 2" xfId="9273"/>
    <cellStyle name="Percent 2 5 2 2" xfId="9274"/>
    <cellStyle name="Percent 2 5 3" xfId="9275"/>
    <cellStyle name="Percent 2 6" xfId="9276"/>
    <cellStyle name="Percent 2 6 2" xfId="9277"/>
    <cellStyle name="Percent 20" xfId="9278"/>
    <cellStyle name="Percent 21" xfId="9279"/>
    <cellStyle name="Percent 22" xfId="9280"/>
    <cellStyle name="Percent 23" xfId="9281"/>
    <cellStyle name="Percent 24" xfId="9282"/>
    <cellStyle name="Percent 25" xfId="9283"/>
    <cellStyle name="Percent 26" xfId="9284"/>
    <cellStyle name="Percent 27" xfId="9285"/>
    <cellStyle name="Percent 28" xfId="9286"/>
    <cellStyle name="Percent 29" xfId="9287"/>
    <cellStyle name="Percent 3" xfId="9288"/>
    <cellStyle name="Percent 3 10" xfId="9289"/>
    <cellStyle name="Percent 3 10 2" xfId="9290"/>
    <cellStyle name="Percent 3 10 2 2" xfId="9291"/>
    <cellStyle name="Percent 3 10 2 2 2" xfId="9292"/>
    <cellStyle name="Percent 3 10 2 2 2 2" xfId="9293"/>
    <cellStyle name="Percent 3 10 2 2 2 2 2" xfId="9294"/>
    <cellStyle name="Percent 3 10 2 2 2 3" xfId="9295"/>
    <cellStyle name="Percent 3 10 2 2 3" xfId="9296"/>
    <cellStyle name="Percent 3 10 2 2 3 2" xfId="9297"/>
    <cellStyle name="Percent 3 10 2 2 3 2 2" xfId="9298"/>
    <cellStyle name="Percent 3 10 2 2 3 3" xfId="9299"/>
    <cellStyle name="Percent 3 10 2 2 4" xfId="9300"/>
    <cellStyle name="Percent 3 10 2 2 4 2" xfId="9301"/>
    <cellStyle name="Percent 3 10 2 2 5" xfId="9302"/>
    <cellStyle name="Percent 3 10 2 3" xfId="9303"/>
    <cellStyle name="Percent 3 10 2 3 2" xfId="9304"/>
    <cellStyle name="Percent 3 10 2 3 2 2" xfId="9305"/>
    <cellStyle name="Percent 3 10 2 3 2 2 2" xfId="9306"/>
    <cellStyle name="Percent 3 10 2 3 2 3" xfId="9307"/>
    <cellStyle name="Percent 3 10 2 3 3" xfId="9308"/>
    <cellStyle name="Percent 3 10 2 3 3 2" xfId="9309"/>
    <cellStyle name="Percent 3 10 2 3 4" xfId="9310"/>
    <cellStyle name="Percent 3 10 2 4" xfId="9311"/>
    <cellStyle name="Percent 3 10 2 4 2" xfId="9312"/>
    <cellStyle name="Percent 3 10 2 4 2 2" xfId="9313"/>
    <cellStyle name="Percent 3 10 2 4 3" xfId="9314"/>
    <cellStyle name="Percent 3 10 2 5" xfId="9315"/>
    <cellStyle name="Percent 3 10 2 5 2" xfId="9316"/>
    <cellStyle name="Percent 3 10 2 6" xfId="9317"/>
    <cellStyle name="Percent 3 10 3" xfId="9318"/>
    <cellStyle name="Percent 3 10 4" xfId="9319"/>
    <cellStyle name="Percent 3 10 4 2" xfId="9320"/>
    <cellStyle name="Percent 3 10 4 2 2" xfId="9321"/>
    <cellStyle name="Percent 3 10 4 2 2 2" xfId="9322"/>
    <cellStyle name="Percent 3 10 4 2 3" xfId="9323"/>
    <cellStyle name="Percent 3 10 4 3" xfId="9324"/>
    <cellStyle name="Percent 3 10 4 3 2" xfId="9325"/>
    <cellStyle name="Percent 3 10 4 3 2 2" xfId="9326"/>
    <cellStyle name="Percent 3 10 4 3 3" xfId="9327"/>
    <cellStyle name="Percent 3 10 4 4" xfId="9328"/>
    <cellStyle name="Percent 3 10 4 4 2" xfId="9329"/>
    <cellStyle name="Percent 3 10 4 5" xfId="9330"/>
    <cellStyle name="Percent 3 10 5" xfId="9331"/>
    <cellStyle name="Percent 3 10 5 2" xfId="9332"/>
    <cellStyle name="Percent 3 10 5 2 2" xfId="9333"/>
    <cellStyle name="Percent 3 10 5 2 2 2" xfId="9334"/>
    <cellStyle name="Percent 3 10 5 2 3" xfId="9335"/>
    <cellStyle name="Percent 3 10 5 3" xfId="9336"/>
    <cellStyle name="Percent 3 10 5 3 2" xfId="9337"/>
    <cellStyle name="Percent 3 10 5 4" xfId="9338"/>
    <cellStyle name="Percent 3 10 6" xfId="9339"/>
    <cellStyle name="Percent 3 10 6 2" xfId="9340"/>
    <cellStyle name="Percent 3 10 6 2 2" xfId="9341"/>
    <cellStyle name="Percent 3 10 6 3" xfId="9342"/>
    <cellStyle name="Percent 3 10 7" xfId="9343"/>
    <cellStyle name="Percent 3 10 7 2" xfId="9344"/>
    <cellStyle name="Percent 3 10 8" xfId="9345"/>
    <cellStyle name="Percent 3 11" xfId="9346"/>
    <cellStyle name="Percent 3 11 2" xfId="9347"/>
    <cellStyle name="Percent 3 11 2 2" xfId="9348"/>
    <cellStyle name="Percent 3 11 2 2 2" xfId="9349"/>
    <cellStyle name="Percent 3 11 2 2 2 2" xfId="9350"/>
    <cellStyle name="Percent 3 11 2 2 2 2 2" xfId="9351"/>
    <cellStyle name="Percent 3 11 2 2 2 3" xfId="9352"/>
    <cellStyle name="Percent 3 11 2 2 3" xfId="9353"/>
    <cellStyle name="Percent 3 11 2 2 3 2" xfId="9354"/>
    <cellStyle name="Percent 3 11 2 2 3 2 2" xfId="9355"/>
    <cellStyle name="Percent 3 11 2 2 3 3" xfId="9356"/>
    <cellStyle name="Percent 3 11 2 2 4" xfId="9357"/>
    <cellStyle name="Percent 3 11 2 2 4 2" xfId="9358"/>
    <cellStyle name="Percent 3 11 2 2 5" xfId="9359"/>
    <cellStyle name="Percent 3 11 2 3" xfId="9360"/>
    <cellStyle name="Percent 3 11 2 3 2" xfId="9361"/>
    <cellStyle name="Percent 3 11 2 3 2 2" xfId="9362"/>
    <cellStyle name="Percent 3 11 2 3 2 2 2" xfId="9363"/>
    <cellStyle name="Percent 3 11 2 3 2 3" xfId="9364"/>
    <cellStyle name="Percent 3 11 2 3 3" xfId="9365"/>
    <cellStyle name="Percent 3 11 2 3 3 2" xfId="9366"/>
    <cellStyle name="Percent 3 11 2 3 4" xfId="9367"/>
    <cellStyle name="Percent 3 11 2 4" xfId="9368"/>
    <cellStyle name="Percent 3 11 2 4 2" xfId="9369"/>
    <cellStyle name="Percent 3 11 2 4 2 2" xfId="9370"/>
    <cellStyle name="Percent 3 11 2 4 3" xfId="9371"/>
    <cellStyle name="Percent 3 11 2 5" xfId="9372"/>
    <cellStyle name="Percent 3 11 2 5 2" xfId="9373"/>
    <cellStyle name="Percent 3 11 2 6" xfId="9374"/>
    <cellStyle name="Percent 3 11 3" xfId="9375"/>
    <cellStyle name="Percent 3 11 4" xfId="9376"/>
    <cellStyle name="Percent 3 11 4 2" xfId="9377"/>
    <cellStyle name="Percent 3 11 4 2 2" xfId="9378"/>
    <cellStyle name="Percent 3 11 4 2 2 2" xfId="9379"/>
    <cellStyle name="Percent 3 11 4 2 3" xfId="9380"/>
    <cellStyle name="Percent 3 11 4 3" xfId="9381"/>
    <cellStyle name="Percent 3 11 4 3 2" xfId="9382"/>
    <cellStyle name="Percent 3 11 4 3 2 2" xfId="9383"/>
    <cellStyle name="Percent 3 11 4 3 3" xfId="9384"/>
    <cellStyle name="Percent 3 11 4 4" xfId="9385"/>
    <cellStyle name="Percent 3 11 4 4 2" xfId="9386"/>
    <cellStyle name="Percent 3 11 4 5" xfId="9387"/>
    <cellStyle name="Percent 3 11 5" xfId="9388"/>
    <cellStyle name="Percent 3 11 5 2" xfId="9389"/>
    <cellStyle name="Percent 3 11 5 2 2" xfId="9390"/>
    <cellStyle name="Percent 3 11 5 2 2 2" xfId="9391"/>
    <cellStyle name="Percent 3 11 5 2 3" xfId="9392"/>
    <cellStyle name="Percent 3 11 5 3" xfId="9393"/>
    <cellStyle name="Percent 3 11 5 3 2" xfId="9394"/>
    <cellStyle name="Percent 3 11 5 4" xfId="9395"/>
    <cellStyle name="Percent 3 11 6" xfId="9396"/>
    <cellStyle name="Percent 3 11 6 2" xfId="9397"/>
    <cellStyle name="Percent 3 11 6 2 2" xfId="9398"/>
    <cellStyle name="Percent 3 11 6 3" xfId="9399"/>
    <cellStyle name="Percent 3 11 7" xfId="9400"/>
    <cellStyle name="Percent 3 11 7 2" xfId="9401"/>
    <cellStyle name="Percent 3 11 8" xfId="9402"/>
    <cellStyle name="Percent 3 12" xfId="9403"/>
    <cellStyle name="Percent 3 12 2" xfId="9404"/>
    <cellStyle name="Percent 3 12 2 2" xfId="9405"/>
    <cellStyle name="Percent 3 12 2 2 2" xfId="9406"/>
    <cellStyle name="Percent 3 12 2 2 2 2" xfId="9407"/>
    <cellStyle name="Percent 3 12 2 2 2 2 2" xfId="9408"/>
    <cellStyle name="Percent 3 12 2 2 2 3" xfId="9409"/>
    <cellStyle name="Percent 3 12 2 2 3" xfId="9410"/>
    <cellStyle name="Percent 3 12 2 2 3 2" xfId="9411"/>
    <cellStyle name="Percent 3 12 2 2 3 2 2" xfId="9412"/>
    <cellStyle name="Percent 3 12 2 2 3 3" xfId="9413"/>
    <cellStyle name="Percent 3 12 2 2 4" xfId="9414"/>
    <cellStyle name="Percent 3 12 2 2 4 2" xfId="9415"/>
    <cellStyle name="Percent 3 12 2 2 5" xfId="9416"/>
    <cellStyle name="Percent 3 12 2 3" xfId="9417"/>
    <cellStyle name="Percent 3 12 2 3 2" xfId="9418"/>
    <cellStyle name="Percent 3 12 2 3 2 2" xfId="9419"/>
    <cellStyle name="Percent 3 12 2 3 2 2 2" xfId="9420"/>
    <cellStyle name="Percent 3 12 2 3 2 3" xfId="9421"/>
    <cellStyle name="Percent 3 12 2 3 3" xfId="9422"/>
    <cellStyle name="Percent 3 12 2 3 3 2" xfId="9423"/>
    <cellStyle name="Percent 3 12 2 3 4" xfId="9424"/>
    <cellStyle name="Percent 3 12 2 4" xfId="9425"/>
    <cellStyle name="Percent 3 12 2 4 2" xfId="9426"/>
    <cellStyle name="Percent 3 12 2 4 2 2" xfId="9427"/>
    <cellStyle name="Percent 3 12 2 4 3" xfId="9428"/>
    <cellStyle name="Percent 3 12 2 5" xfId="9429"/>
    <cellStyle name="Percent 3 12 2 5 2" xfId="9430"/>
    <cellStyle name="Percent 3 12 2 6" xfId="9431"/>
    <cellStyle name="Percent 3 12 3" xfId="9432"/>
    <cellStyle name="Percent 3 12 4" xfId="9433"/>
    <cellStyle name="Percent 3 12 4 2" xfId="9434"/>
    <cellStyle name="Percent 3 12 4 2 2" xfId="9435"/>
    <cellStyle name="Percent 3 12 4 2 2 2" xfId="9436"/>
    <cellStyle name="Percent 3 12 4 2 3" xfId="9437"/>
    <cellStyle name="Percent 3 12 4 3" xfId="9438"/>
    <cellStyle name="Percent 3 12 4 3 2" xfId="9439"/>
    <cellStyle name="Percent 3 12 4 3 2 2" xfId="9440"/>
    <cellStyle name="Percent 3 12 4 3 3" xfId="9441"/>
    <cellStyle name="Percent 3 12 4 4" xfId="9442"/>
    <cellStyle name="Percent 3 12 4 4 2" xfId="9443"/>
    <cellStyle name="Percent 3 12 4 5" xfId="9444"/>
    <cellStyle name="Percent 3 12 5" xfId="9445"/>
    <cellStyle name="Percent 3 12 5 2" xfId="9446"/>
    <cellStyle name="Percent 3 12 5 2 2" xfId="9447"/>
    <cellStyle name="Percent 3 12 5 2 2 2" xfId="9448"/>
    <cellStyle name="Percent 3 12 5 2 3" xfId="9449"/>
    <cellStyle name="Percent 3 12 5 3" xfId="9450"/>
    <cellStyle name="Percent 3 12 5 3 2" xfId="9451"/>
    <cellStyle name="Percent 3 12 5 4" xfId="9452"/>
    <cellStyle name="Percent 3 12 6" xfId="9453"/>
    <cellStyle name="Percent 3 12 6 2" xfId="9454"/>
    <cellStyle name="Percent 3 12 6 2 2" xfId="9455"/>
    <cellStyle name="Percent 3 12 6 3" xfId="9456"/>
    <cellStyle name="Percent 3 12 7" xfId="9457"/>
    <cellStyle name="Percent 3 12 7 2" xfId="9458"/>
    <cellStyle name="Percent 3 12 8" xfId="9459"/>
    <cellStyle name="Percent 3 13" xfId="9460"/>
    <cellStyle name="Percent 3 13 2" xfId="9461"/>
    <cellStyle name="Percent 3 13 2 2" xfId="9462"/>
    <cellStyle name="Percent 3 13 2 2 2" xfId="9463"/>
    <cellStyle name="Percent 3 13 2 2 2 2" xfId="9464"/>
    <cellStyle name="Percent 3 13 2 2 2 2 2" xfId="9465"/>
    <cellStyle name="Percent 3 13 2 2 2 3" xfId="9466"/>
    <cellStyle name="Percent 3 13 2 2 3" xfId="9467"/>
    <cellStyle name="Percent 3 13 2 2 3 2" xfId="9468"/>
    <cellStyle name="Percent 3 13 2 2 3 2 2" xfId="9469"/>
    <cellStyle name="Percent 3 13 2 2 3 3" xfId="9470"/>
    <cellStyle name="Percent 3 13 2 2 4" xfId="9471"/>
    <cellStyle name="Percent 3 13 2 2 4 2" xfId="9472"/>
    <cellStyle name="Percent 3 13 2 2 5" xfId="9473"/>
    <cellStyle name="Percent 3 13 2 3" xfId="9474"/>
    <cellStyle name="Percent 3 13 2 3 2" xfId="9475"/>
    <cellStyle name="Percent 3 13 2 3 2 2" xfId="9476"/>
    <cellStyle name="Percent 3 13 2 3 2 2 2" xfId="9477"/>
    <cellStyle name="Percent 3 13 2 3 2 3" xfId="9478"/>
    <cellStyle name="Percent 3 13 2 3 3" xfId="9479"/>
    <cellStyle name="Percent 3 13 2 3 3 2" xfId="9480"/>
    <cellStyle name="Percent 3 13 2 3 4" xfId="9481"/>
    <cellStyle name="Percent 3 13 2 4" xfId="9482"/>
    <cellStyle name="Percent 3 13 2 4 2" xfId="9483"/>
    <cellStyle name="Percent 3 13 2 4 2 2" xfId="9484"/>
    <cellStyle name="Percent 3 13 2 4 3" xfId="9485"/>
    <cellStyle name="Percent 3 13 2 5" xfId="9486"/>
    <cellStyle name="Percent 3 13 2 5 2" xfId="9487"/>
    <cellStyle name="Percent 3 13 2 6" xfId="9488"/>
    <cellStyle name="Percent 3 13 3" xfId="9489"/>
    <cellStyle name="Percent 3 13 4" xfId="9490"/>
    <cellStyle name="Percent 3 13 4 2" xfId="9491"/>
    <cellStyle name="Percent 3 13 4 2 2" xfId="9492"/>
    <cellStyle name="Percent 3 13 4 2 2 2" xfId="9493"/>
    <cellStyle name="Percent 3 13 4 2 3" xfId="9494"/>
    <cellStyle name="Percent 3 13 4 3" xfId="9495"/>
    <cellStyle name="Percent 3 13 4 3 2" xfId="9496"/>
    <cellStyle name="Percent 3 13 4 3 2 2" xfId="9497"/>
    <cellStyle name="Percent 3 13 4 3 3" xfId="9498"/>
    <cellStyle name="Percent 3 13 4 4" xfId="9499"/>
    <cellStyle name="Percent 3 13 4 4 2" xfId="9500"/>
    <cellStyle name="Percent 3 13 4 5" xfId="9501"/>
    <cellStyle name="Percent 3 13 5" xfId="9502"/>
    <cellStyle name="Percent 3 13 5 2" xfId="9503"/>
    <cellStyle name="Percent 3 13 5 2 2" xfId="9504"/>
    <cellStyle name="Percent 3 13 5 2 2 2" xfId="9505"/>
    <cellStyle name="Percent 3 13 5 2 3" xfId="9506"/>
    <cellStyle name="Percent 3 13 5 3" xfId="9507"/>
    <cellStyle name="Percent 3 13 5 3 2" xfId="9508"/>
    <cellStyle name="Percent 3 13 5 4" xfId="9509"/>
    <cellStyle name="Percent 3 13 6" xfId="9510"/>
    <cellStyle name="Percent 3 13 6 2" xfId="9511"/>
    <cellStyle name="Percent 3 13 6 2 2" xfId="9512"/>
    <cellStyle name="Percent 3 13 6 3" xfId="9513"/>
    <cellStyle name="Percent 3 13 7" xfId="9514"/>
    <cellStyle name="Percent 3 13 7 2" xfId="9515"/>
    <cellStyle name="Percent 3 13 8" xfId="9516"/>
    <cellStyle name="Percent 3 14" xfId="9517"/>
    <cellStyle name="Percent 3 14 2" xfId="9518"/>
    <cellStyle name="Percent 3 14 2 2" xfId="9519"/>
    <cellStyle name="Percent 3 14 2 2 2" xfId="9520"/>
    <cellStyle name="Percent 3 14 2 2 2 2" xfId="9521"/>
    <cellStyle name="Percent 3 14 2 2 2 2 2" xfId="9522"/>
    <cellStyle name="Percent 3 14 2 2 2 3" xfId="9523"/>
    <cellStyle name="Percent 3 14 2 2 3" xfId="9524"/>
    <cellStyle name="Percent 3 14 2 2 3 2" xfId="9525"/>
    <cellStyle name="Percent 3 14 2 2 3 2 2" xfId="9526"/>
    <cellStyle name="Percent 3 14 2 2 3 3" xfId="9527"/>
    <cellStyle name="Percent 3 14 2 2 4" xfId="9528"/>
    <cellStyle name="Percent 3 14 2 2 4 2" xfId="9529"/>
    <cellStyle name="Percent 3 14 2 2 5" xfId="9530"/>
    <cellStyle name="Percent 3 14 2 3" xfId="9531"/>
    <cellStyle name="Percent 3 14 2 3 2" xfId="9532"/>
    <cellStyle name="Percent 3 14 2 3 2 2" xfId="9533"/>
    <cellStyle name="Percent 3 14 2 3 2 2 2" xfId="9534"/>
    <cellStyle name="Percent 3 14 2 3 2 3" xfId="9535"/>
    <cellStyle name="Percent 3 14 2 3 3" xfId="9536"/>
    <cellStyle name="Percent 3 14 2 3 3 2" xfId="9537"/>
    <cellStyle name="Percent 3 14 2 3 4" xfId="9538"/>
    <cellStyle name="Percent 3 14 2 4" xfId="9539"/>
    <cellStyle name="Percent 3 14 2 4 2" xfId="9540"/>
    <cellStyle name="Percent 3 14 2 4 2 2" xfId="9541"/>
    <cellStyle name="Percent 3 14 2 4 3" xfId="9542"/>
    <cellStyle name="Percent 3 14 2 5" xfId="9543"/>
    <cellStyle name="Percent 3 14 2 5 2" xfId="9544"/>
    <cellStyle name="Percent 3 14 2 6" xfId="9545"/>
    <cellStyle name="Percent 3 14 3" xfId="9546"/>
    <cellStyle name="Percent 3 14 4" xfId="9547"/>
    <cellStyle name="Percent 3 14 4 2" xfId="9548"/>
    <cellStyle name="Percent 3 14 4 2 2" xfId="9549"/>
    <cellStyle name="Percent 3 14 4 2 2 2" xfId="9550"/>
    <cellStyle name="Percent 3 14 4 2 3" xfId="9551"/>
    <cellStyle name="Percent 3 14 4 3" xfId="9552"/>
    <cellStyle name="Percent 3 14 4 3 2" xfId="9553"/>
    <cellStyle name="Percent 3 14 4 3 2 2" xfId="9554"/>
    <cellStyle name="Percent 3 14 4 3 3" xfId="9555"/>
    <cellStyle name="Percent 3 14 4 4" xfId="9556"/>
    <cellStyle name="Percent 3 14 4 4 2" xfId="9557"/>
    <cellStyle name="Percent 3 14 4 5" xfId="9558"/>
    <cellStyle name="Percent 3 14 5" xfId="9559"/>
    <cellStyle name="Percent 3 14 5 2" xfId="9560"/>
    <cellStyle name="Percent 3 14 5 2 2" xfId="9561"/>
    <cellStyle name="Percent 3 14 5 2 2 2" xfId="9562"/>
    <cellStyle name="Percent 3 14 5 2 3" xfId="9563"/>
    <cellStyle name="Percent 3 14 5 3" xfId="9564"/>
    <cellStyle name="Percent 3 14 5 3 2" xfId="9565"/>
    <cellStyle name="Percent 3 14 5 4" xfId="9566"/>
    <cellStyle name="Percent 3 14 6" xfId="9567"/>
    <cellStyle name="Percent 3 14 6 2" xfId="9568"/>
    <cellStyle name="Percent 3 14 6 2 2" xfId="9569"/>
    <cellStyle name="Percent 3 14 6 3" xfId="9570"/>
    <cellStyle name="Percent 3 14 7" xfId="9571"/>
    <cellStyle name="Percent 3 14 7 2" xfId="9572"/>
    <cellStyle name="Percent 3 14 8" xfId="9573"/>
    <cellStyle name="Percent 3 15" xfId="9574"/>
    <cellStyle name="Percent 3 15 2" xfId="9575"/>
    <cellStyle name="Percent 3 15 2 2" xfId="9576"/>
    <cellStyle name="Percent 3 15 2 2 2" xfId="9577"/>
    <cellStyle name="Percent 3 15 2 2 2 2" xfId="9578"/>
    <cellStyle name="Percent 3 15 2 2 2 2 2" xfId="9579"/>
    <cellStyle name="Percent 3 15 2 2 2 3" xfId="9580"/>
    <cellStyle name="Percent 3 15 2 2 3" xfId="9581"/>
    <cellStyle name="Percent 3 15 2 2 3 2" xfId="9582"/>
    <cellStyle name="Percent 3 15 2 2 3 2 2" xfId="9583"/>
    <cellStyle name="Percent 3 15 2 2 3 3" xfId="9584"/>
    <cellStyle name="Percent 3 15 2 2 4" xfId="9585"/>
    <cellStyle name="Percent 3 15 2 2 4 2" xfId="9586"/>
    <cellStyle name="Percent 3 15 2 2 5" xfId="9587"/>
    <cellStyle name="Percent 3 15 2 3" xfId="9588"/>
    <cellStyle name="Percent 3 15 2 3 2" xfId="9589"/>
    <cellStyle name="Percent 3 15 2 3 2 2" xfId="9590"/>
    <cellStyle name="Percent 3 15 2 3 2 2 2" xfId="9591"/>
    <cellStyle name="Percent 3 15 2 3 2 3" xfId="9592"/>
    <cellStyle name="Percent 3 15 2 3 3" xfId="9593"/>
    <cellStyle name="Percent 3 15 2 3 3 2" xfId="9594"/>
    <cellStyle name="Percent 3 15 2 3 4" xfId="9595"/>
    <cellStyle name="Percent 3 15 2 4" xfId="9596"/>
    <cellStyle name="Percent 3 15 2 4 2" xfId="9597"/>
    <cellStyle name="Percent 3 15 2 4 2 2" xfId="9598"/>
    <cellStyle name="Percent 3 15 2 4 3" xfId="9599"/>
    <cellStyle name="Percent 3 15 2 5" xfId="9600"/>
    <cellStyle name="Percent 3 15 2 5 2" xfId="9601"/>
    <cellStyle name="Percent 3 15 2 6" xfId="9602"/>
    <cellStyle name="Percent 3 15 3" xfId="9603"/>
    <cellStyle name="Percent 3 15 4" xfId="9604"/>
    <cellStyle name="Percent 3 15 4 2" xfId="9605"/>
    <cellStyle name="Percent 3 15 4 2 2" xfId="9606"/>
    <cellStyle name="Percent 3 15 4 2 2 2" xfId="9607"/>
    <cellStyle name="Percent 3 15 4 2 3" xfId="9608"/>
    <cellStyle name="Percent 3 15 4 3" xfId="9609"/>
    <cellStyle name="Percent 3 15 4 3 2" xfId="9610"/>
    <cellStyle name="Percent 3 15 4 3 2 2" xfId="9611"/>
    <cellStyle name="Percent 3 15 4 3 3" xfId="9612"/>
    <cellStyle name="Percent 3 15 4 4" xfId="9613"/>
    <cellStyle name="Percent 3 15 4 4 2" xfId="9614"/>
    <cellStyle name="Percent 3 15 4 5" xfId="9615"/>
    <cellStyle name="Percent 3 15 5" xfId="9616"/>
    <cellStyle name="Percent 3 15 5 2" xfId="9617"/>
    <cellStyle name="Percent 3 15 5 2 2" xfId="9618"/>
    <cellStyle name="Percent 3 15 5 2 2 2" xfId="9619"/>
    <cellStyle name="Percent 3 15 5 2 3" xfId="9620"/>
    <cellStyle name="Percent 3 15 5 3" xfId="9621"/>
    <cellStyle name="Percent 3 15 5 3 2" xfId="9622"/>
    <cellStyle name="Percent 3 15 5 4" xfId="9623"/>
    <cellStyle name="Percent 3 15 6" xfId="9624"/>
    <cellStyle name="Percent 3 15 6 2" xfId="9625"/>
    <cellStyle name="Percent 3 15 6 2 2" xfId="9626"/>
    <cellStyle name="Percent 3 15 6 3" xfId="9627"/>
    <cellStyle name="Percent 3 15 7" xfId="9628"/>
    <cellStyle name="Percent 3 15 7 2" xfId="9629"/>
    <cellStyle name="Percent 3 15 8" xfId="9630"/>
    <cellStyle name="Percent 3 16" xfId="9631"/>
    <cellStyle name="Percent 3 16 2" xfId="9632"/>
    <cellStyle name="Percent 3 16 2 2" xfId="9633"/>
    <cellStyle name="Percent 3 16 2 2 2" xfId="9634"/>
    <cellStyle name="Percent 3 16 2 2 2 2" xfId="9635"/>
    <cellStyle name="Percent 3 16 2 2 2 2 2" xfId="9636"/>
    <cellStyle name="Percent 3 16 2 2 2 3" xfId="9637"/>
    <cellStyle name="Percent 3 16 2 2 3" xfId="9638"/>
    <cellStyle name="Percent 3 16 2 2 3 2" xfId="9639"/>
    <cellStyle name="Percent 3 16 2 2 3 2 2" xfId="9640"/>
    <cellStyle name="Percent 3 16 2 2 3 3" xfId="9641"/>
    <cellStyle name="Percent 3 16 2 2 4" xfId="9642"/>
    <cellStyle name="Percent 3 16 2 2 4 2" xfId="9643"/>
    <cellStyle name="Percent 3 16 2 2 5" xfId="9644"/>
    <cellStyle name="Percent 3 16 2 3" xfId="9645"/>
    <cellStyle name="Percent 3 16 2 3 2" xfId="9646"/>
    <cellStyle name="Percent 3 16 2 3 2 2" xfId="9647"/>
    <cellStyle name="Percent 3 16 2 3 2 2 2" xfId="9648"/>
    <cellStyle name="Percent 3 16 2 3 2 3" xfId="9649"/>
    <cellStyle name="Percent 3 16 2 3 3" xfId="9650"/>
    <cellStyle name="Percent 3 16 2 3 3 2" xfId="9651"/>
    <cellStyle name="Percent 3 16 2 3 4" xfId="9652"/>
    <cellStyle name="Percent 3 16 2 4" xfId="9653"/>
    <cellStyle name="Percent 3 16 2 4 2" xfId="9654"/>
    <cellStyle name="Percent 3 16 2 4 2 2" xfId="9655"/>
    <cellStyle name="Percent 3 16 2 4 3" xfId="9656"/>
    <cellStyle name="Percent 3 16 2 5" xfId="9657"/>
    <cellStyle name="Percent 3 16 2 5 2" xfId="9658"/>
    <cellStyle name="Percent 3 16 2 6" xfId="9659"/>
    <cellStyle name="Percent 3 16 3" xfId="9660"/>
    <cellStyle name="Percent 3 16 4" xfId="9661"/>
    <cellStyle name="Percent 3 16 4 2" xfId="9662"/>
    <cellStyle name="Percent 3 16 4 2 2" xfId="9663"/>
    <cellStyle name="Percent 3 16 4 2 2 2" xfId="9664"/>
    <cellStyle name="Percent 3 16 4 2 3" xfId="9665"/>
    <cellStyle name="Percent 3 16 4 3" xfId="9666"/>
    <cellStyle name="Percent 3 16 4 3 2" xfId="9667"/>
    <cellStyle name="Percent 3 16 4 3 2 2" xfId="9668"/>
    <cellStyle name="Percent 3 16 4 3 3" xfId="9669"/>
    <cellStyle name="Percent 3 16 4 4" xfId="9670"/>
    <cellStyle name="Percent 3 16 4 4 2" xfId="9671"/>
    <cellStyle name="Percent 3 16 4 5" xfId="9672"/>
    <cellStyle name="Percent 3 16 5" xfId="9673"/>
    <cellStyle name="Percent 3 16 5 2" xfId="9674"/>
    <cellStyle name="Percent 3 16 5 2 2" xfId="9675"/>
    <cellStyle name="Percent 3 16 5 2 2 2" xfId="9676"/>
    <cellStyle name="Percent 3 16 5 2 3" xfId="9677"/>
    <cellStyle name="Percent 3 16 5 3" xfId="9678"/>
    <cellStyle name="Percent 3 16 5 3 2" xfId="9679"/>
    <cellStyle name="Percent 3 16 5 4" xfId="9680"/>
    <cellStyle name="Percent 3 16 6" xfId="9681"/>
    <cellStyle name="Percent 3 16 6 2" xfId="9682"/>
    <cellStyle name="Percent 3 16 6 2 2" xfId="9683"/>
    <cellStyle name="Percent 3 16 6 3" xfId="9684"/>
    <cellStyle name="Percent 3 16 7" xfId="9685"/>
    <cellStyle name="Percent 3 16 7 2" xfId="9686"/>
    <cellStyle name="Percent 3 16 8" xfId="9687"/>
    <cellStyle name="Percent 3 17" xfId="9688"/>
    <cellStyle name="Percent 3 17 2" xfId="9689"/>
    <cellStyle name="Percent 3 17 2 2" xfId="9690"/>
    <cellStyle name="Percent 3 17 2 2 2" xfId="9691"/>
    <cellStyle name="Percent 3 17 2 2 2 2" xfId="9692"/>
    <cellStyle name="Percent 3 17 2 2 2 2 2" xfId="9693"/>
    <cellStyle name="Percent 3 17 2 2 2 3" xfId="9694"/>
    <cellStyle name="Percent 3 17 2 2 3" xfId="9695"/>
    <cellStyle name="Percent 3 17 2 2 3 2" xfId="9696"/>
    <cellStyle name="Percent 3 17 2 2 3 2 2" xfId="9697"/>
    <cellStyle name="Percent 3 17 2 2 3 3" xfId="9698"/>
    <cellStyle name="Percent 3 17 2 2 4" xfId="9699"/>
    <cellStyle name="Percent 3 17 2 2 4 2" xfId="9700"/>
    <cellStyle name="Percent 3 17 2 2 5" xfId="9701"/>
    <cellStyle name="Percent 3 17 2 3" xfId="9702"/>
    <cellStyle name="Percent 3 17 2 3 2" xfId="9703"/>
    <cellStyle name="Percent 3 17 2 3 2 2" xfId="9704"/>
    <cellStyle name="Percent 3 17 2 3 2 2 2" xfId="9705"/>
    <cellStyle name="Percent 3 17 2 3 2 3" xfId="9706"/>
    <cellStyle name="Percent 3 17 2 3 3" xfId="9707"/>
    <cellStyle name="Percent 3 17 2 3 3 2" xfId="9708"/>
    <cellStyle name="Percent 3 17 2 3 4" xfId="9709"/>
    <cellStyle name="Percent 3 17 2 4" xfId="9710"/>
    <cellStyle name="Percent 3 17 2 4 2" xfId="9711"/>
    <cellStyle name="Percent 3 17 2 4 2 2" xfId="9712"/>
    <cellStyle name="Percent 3 17 2 4 3" xfId="9713"/>
    <cellStyle name="Percent 3 17 2 5" xfId="9714"/>
    <cellStyle name="Percent 3 17 2 5 2" xfId="9715"/>
    <cellStyle name="Percent 3 17 2 6" xfId="9716"/>
    <cellStyle name="Percent 3 17 3" xfId="9717"/>
    <cellStyle name="Percent 3 17 4" xfId="9718"/>
    <cellStyle name="Percent 3 17 4 2" xfId="9719"/>
    <cellStyle name="Percent 3 17 4 2 2" xfId="9720"/>
    <cellStyle name="Percent 3 17 4 2 2 2" xfId="9721"/>
    <cellStyle name="Percent 3 17 4 2 3" xfId="9722"/>
    <cellStyle name="Percent 3 17 4 3" xfId="9723"/>
    <cellStyle name="Percent 3 17 4 3 2" xfId="9724"/>
    <cellStyle name="Percent 3 17 4 3 2 2" xfId="9725"/>
    <cellStyle name="Percent 3 17 4 3 3" xfId="9726"/>
    <cellStyle name="Percent 3 17 4 4" xfId="9727"/>
    <cellStyle name="Percent 3 17 4 4 2" xfId="9728"/>
    <cellStyle name="Percent 3 17 4 5" xfId="9729"/>
    <cellStyle name="Percent 3 17 5" xfId="9730"/>
    <cellStyle name="Percent 3 17 5 2" xfId="9731"/>
    <cellStyle name="Percent 3 17 5 2 2" xfId="9732"/>
    <cellStyle name="Percent 3 17 5 2 2 2" xfId="9733"/>
    <cellStyle name="Percent 3 17 5 2 3" xfId="9734"/>
    <cellStyle name="Percent 3 17 5 3" xfId="9735"/>
    <cellStyle name="Percent 3 17 5 3 2" xfId="9736"/>
    <cellStyle name="Percent 3 17 5 4" xfId="9737"/>
    <cellStyle name="Percent 3 17 6" xfId="9738"/>
    <cellStyle name="Percent 3 17 6 2" xfId="9739"/>
    <cellStyle name="Percent 3 17 6 2 2" xfId="9740"/>
    <cellStyle name="Percent 3 17 6 3" xfId="9741"/>
    <cellStyle name="Percent 3 17 7" xfId="9742"/>
    <cellStyle name="Percent 3 17 7 2" xfId="9743"/>
    <cellStyle name="Percent 3 17 8" xfId="9744"/>
    <cellStyle name="Percent 3 18" xfId="9745"/>
    <cellStyle name="Percent 3 18 2" xfId="9746"/>
    <cellStyle name="Percent 3 18 2 2" xfId="9747"/>
    <cellStyle name="Percent 3 18 2 2 2" xfId="9748"/>
    <cellStyle name="Percent 3 18 2 2 2 2" xfId="9749"/>
    <cellStyle name="Percent 3 18 2 2 2 2 2" xfId="9750"/>
    <cellStyle name="Percent 3 18 2 2 2 3" xfId="9751"/>
    <cellStyle name="Percent 3 18 2 2 3" xfId="9752"/>
    <cellStyle name="Percent 3 18 2 2 3 2" xfId="9753"/>
    <cellStyle name="Percent 3 18 2 2 3 2 2" xfId="9754"/>
    <cellStyle name="Percent 3 18 2 2 3 3" xfId="9755"/>
    <cellStyle name="Percent 3 18 2 2 4" xfId="9756"/>
    <cellStyle name="Percent 3 18 2 2 4 2" xfId="9757"/>
    <cellStyle name="Percent 3 18 2 2 5" xfId="9758"/>
    <cellStyle name="Percent 3 18 2 3" xfId="9759"/>
    <cellStyle name="Percent 3 18 2 3 2" xfId="9760"/>
    <cellStyle name="Percent 3 18 2 3 2 2" xfId="9761"/>
    <cellStyle name="Percent 3 18 2 3 2 2 2" xfId="9762"/>
    <cellStyle name="Percent 3 18 2 3 2 3" xfId="9763"/>
    <cellStyle name="Percent 3 18 2 3 3" xfId="9764"/>
    <cellStyle name="Percent 3 18 2 3 3 2" xfId="9765"/>
    <cellStyle name="Percent 3 18 2 3 4" xfId="9766"/>
    <cellStyle name="Percent 3 18 2 4" xfId="9767"/>
    <cellStyle name="Percent 3 18 2 4 2" xfId="9768"/>
    <cellStyle name="Percent 3 18 2 4 2 2" xfId="9769"/>
    <cellStyle name="Percent 3 18 2 4 3" xfId="9770"/>
    <cellStyle name="Percent 3 18 2 5" xfId="9771"/>
    <cellStyle name="Percent 3 18 2 5 2" xfId="9772"/>
    <cellStyle name="Percent 3 18 2 6" xfId="9773"/>
    <cellStyle name="Percent 3 18 3" xfId="9774"/>
    <cellStyle name="Percent 3 18 4" xfId="9775"/>
    <cellStyle name="Percent 3 18 4 2" xfId="9776"/>
    <cellStyle name="Percent 3 18 4 2 2" xfId="9777"/>
    <cellStyle name="Percent 3 18 4 2 2 2" xfId="9778"/>
    <cellStyle name="Percent 3 18 4 2 3" xfId="9779"/>
    <cellStyle name="Percent 3 18 4 3" xfId="9780"/>
    <cellStyle name="Percent 3 18 4 3 2" xfId="9781"/>
    <cellStyle name="Percent 3 18 4 3 2 2" xfId="9782"/>
    <cellStyle name="Percent 3 18 4 3 3" xfId="9783"/>
    <cellStyle name="Percent 3 18 4 4" xfId="9784"/>
    <cellStyle name="Percent 3 18 4 4 2" xfId="9785"/>
    <cellStyle name="Percent 3 18 4 5" xfId="9786"/>
    <cellStyle name="Percent 3 18 5" xfId="9787"/>
    <cellStyle name="Percent 3 18 5 2" xfId="9788"/>
    <cellStyle name="Percent 3 18 5 2 2" xfId="9789"/>
    <cellStyle name="Percent 3 18 5 2 2 2" xfId="9790"/>
    <cellStyle name="Percent 3 18 5 2 3" xfId="9791"/>
    <cellStyle name="Percent 3 18 5 3" xfId="9792"/>
    <cellStyle name="Percent 3 18 5 3 2" xfId="9793"/>
    <cellStyle name="Percent 3 18 5 4" xfId="9794"/>
    <cellStyle name="Percent 3 18 6" xfId="9795"/>
    <cellStyle name="Percent 3 18 6 2" xfId="9796"/>
    <cellStyle name="Percent 3 18 6 2 2" xfId="9797"/>
    <cellStyle name="Percent 3 18 6 3" xfId="9798"/>
    <cellStyle name="Percent 3 18 7" xfId="9799"/>
    <cellStyle name="Percent 3 18 7 2" xfId="9800"/>
    <cellStyle name="Percent 3 18 8" xfId="9801"/>
    <cellStyle name="Percent 3 19" xfId="9802"/>
    <cellStyle name="Percent 3 19 2" xfId="9803"/>
    <cellStyle name="Percent 3 19 2 2" xfId="9804"/>
    <cellStyle name="Percent 3 19 2 2 2" xfId="9805"/>
    <cellStyle name="Percent 3 19 2 2 2 2" xfId="9806"/>
    <cellStyle name="Percent 3 19 2 2 2 2 2" xfId="9807"/>
    <cellStyle name="Percent 3 19 2 2 2 3" xfId="9808"/>
    <cellStyle name="Percent 3 19 2 2 3" xfId="9809"/>
    <cellStyle name="Percent 3 19 2 2 3 2" xfId="9810"/>
    <cellStyle name="Percent 3 19 2 2 3 2 2" xfId="9811"/>
    <cellStyle name="Percent 3 19 2 2 3 3" xfId="9812"/>
    <cellStyle name="Percent 3 19 2 2 4" xfId="9813"/>
    <cellStyle name="Percent 3 19 2 2 4 2" xfId="9814"/>
    <cellStyle name="Percent 3 19 2 2 5" xfId="9815"/>
    <cellStyle name="Percent 3 19 2 3" xfId="9816"/>
    <cellStyle name="Percent 3 19 2 3 2" xfId="9817"/>
    <cellStyle name="Percent 3 19 2 3 2 2" xfId="9818"/>
    <cellStyle name="Percent 3 19 2 3 2 2 2" xfId="9819"/>
    <cellStyle name="Percent 3 19 2 3 2 3" xfId="9820"/>
    <cellStyle name="Percent 3 19 2 3 3" xfId="9821"/>
    <cellStyle name="Percent 3 19 2 3 3 2" xfId="9822"/>
    <cellStyle name="Percent 3 19 2 3 4" xfId="9823"/>
    <cellStyle name="Percent 3 19 2 4" xfId="9824"/>
    <cellStyle name="Percent 3 19 2 4 2" xfId="9825"/>
    <cellStyle name="Percent 3 19 2 4 2 2" xfId="9826"/>
    <cellStyle name="Percent 3 19 2 4 3" xfId="9827"/>
    <cellStyle name="Percent 3 19 2 5" xfId="9828"/>
    <cellStyle name="Percent 3 19 2 5 2" xfId="9829"/>
    <cellStyle name="Percent 3 19 2 6" xfId="9830"/>
    <cellStyle name="Percent 3 19 3" xfId="9831"/>
    <cellStyle name="Percent 3 19 4" xfId="9832"/>
    <cellStyle name="Percent 3 19 4 2" xfId="9833"/>
    <cellStyle name="Percent 3 19 4 2 2" xfId="9834"/>
    <cellStyle name="Percent 3 19 4 2 2 2" xfId="9835"/>
    <cellStyle name="Percent 3 19 4 2 3" xfId="9836"/>
    <cellStyle name="Percent 3 19 4 3" xfId="9837"/>
    <cellStyle name="Percent 3 19 4 3 2" xfId="9838"/>
    <cellStyle name="Percent 3 19 4 3 2 2" xfId="9839"/>
    <cellStyle name="Percent 3 19 4 3 3" xfId="9840"/>
    <cellStyle name="Percent 3 19 4 4" xfId="9841"/>
    <cellStyle name="Percent 3 19 4 4 2" xfId="9842"/>
    <cellStyle name="Percent 3 19 4 5" xfId="9843"/>
    <cellStyle name="Percent 3 19 5" xfId="9844"/>
    <cellStyle name="Percent 3 19 5 2" xfId="9845"/>
    <cellStyle name="Percent 3 19 5 2 2" xfId="9846"/>
    <cellStyle name="Percent 3 19 5 2 2 2" xfId="9847"/>
    <cellStyle name="Percent 3 19 5 2 3" xfId="9848"/>
    <cellStyle name="Percent 3 19 5 3" xfId="9849"/>
    <cellStyle name="Percent 3 19 5 3 2" xfId="9850"/>
    <cellStyle name="Percent 3 19 5 4" xfId="9851"/>
    <cellStyle name="Percent 3 19 6" xfId="9852"/>
    <cellStyle name="Percent 3 19 6 2" xfId="9853"/>
    <cellStyle name="Percent 3 19 6 2 2" xfId="9854"/>
    <cellStyle name="Percent 3 19 6 3" xfId="9855"/>
    <cellStyle name="Percent 3 19 7" xfId="9856"/>
    <cellStyle name="Percent 3 19 7 2" xfId="9857"/>
    <cellStyle name="Percent 3 19 8" xfId="9858"/>
    <cellStyle name="Percent 3 2" xfId="9859"/>
    <cellStyle name="Percent 3 2 2" xfId="9860"/>
    <cellStyle name="Percent 3 2 2 2" xfId="9861"/>
    <cellStyle name="Percent 3 2 2 2 2" xfId="9862"/>
    <cellStyle name="Percent 3 2 2 2 2 2" xfId="9863"/>
    <cellStyle name="Percent 3 2 2 2 2 2 2" xfId="9864"/>
    <cellStyle name="Percent 3 2 2 2 2 3" xfId="9865"/>
    <cellStyle name="Percent 3 2 2 2 3" xfId="9866"/>
    <cellStyle name="Percent 3 2 2 2 3 2" xfId="9867"/>
    <cellStyle name="Percent 3 2 2 2 3 2 2" xfId="9868"/>
    <cellStyle name="Percent 3 2 2 2 3 3" xfId="9869"/>
    <cellStyle name="Percent 3 2 2 2 4" xfId="9870"/>
    <cellStyle name="Percent 3 2 2 2 4 2" xfId="9871"/>
    <cellStyle name="Percent 3 2 2 2 5" xfId="9872"/>
    <cellStyle name="Percent 3 2 2 3" xfId="9873"/>
    <cellStyle name="Percent 3 2 2 3 2" xfId="9874"/>
    <cellStyle name="Percent 3 2 2 3 2 2" xfId="9875"/>
    <cellStyle name="Percent 3 2 2 3 2 2 2" xfId="9876"/>
    <cellStyle name="Percent 3 2 2 3 2 3" xfId="9877"/>
    <cellStyle name="Percent 3 2 2 3 3" xfId="9878"/>
    <cellStyle name="Percent 3 2 2 3 3 2" xfId="9879"/>
    <cellStyle name="Percent 3 2 2 3 4" xfId="9880"/>
    <cellStyle name="Percent 3 2 2 4" xfId="9881"/>
    <cellStyle name="Percent 3 2 2 4 2" xfId="9882"/>
    <cellStyle name="Percent 3 2 2 4 2 2" xfId="9883"/>
    <cellStyle name="Percent 3 2 2 4 3" xfId="9884"/>
    <cellStyle name="Percent 3 2 2 5" xfId="9885"/>
    <cellStyle name="Percent 3 2 2 5 2" xfId="9886"/>
    <cellStyle name="Percent 3 2 2 6" xfId="9887"/>
    <cellStyle name="Percent 3 2 3" xfId="9888"/>
    <cellStyle name="Percent 3 2 4" xfId="9889"/>
    <cellStyle name="Percent 3 2 4 2" xfId="9890"/>
    <cellStyle name="Percent 3 2 4 2 2" xfId="9891"/>
    <cellStyle name="Percent 3 2 4 2 2 2" xfId="9892"/>
    <cellStyle name="Percent 3 2 4 2 3" xfId="9893"/>
    <cellStyle name="Percent 3 2 4 3" xfId="9894"/>
    <cellStyle name="Percent 3 2 4 3 2" xfId="9895"/>
    <cellStyle name="Percent 3 2 4 3 2 2" xfId="9896"/>
    <cellStyle name="Percent 3 2 4 3 3" xfId="9897"/>
    <cellStyle name="Percent 3 2 4 4" xfId="9898"/>
    <cellStyle name="Percent 3 2 4 4 2" xfId="9899"/>
    <cellStyle name="Percent 3 2 4 5" xfId="9900"/>
    <cellStyle name="Percent 3 2 5" xfId="9901"/>
    <cellStyle name="Percent 3 2 5 2" xfId="9902"/>
    <cellStyle name="Percent 3 2 5 2 2" xfId="9903"/>
    <cellStyle name="Percent 3 2 5 2 2 2" xfId="9904"/>
    <cellStyle name="Percent 3 2 5 2 3" xfId="9905"/>
    <cellStyle name="Percent 3 2 5 3" xfId="9906"/>
    <cellStyle name="Percent 3 2 5 3 2" xfId="9907"/>
    <cellStyle name="Percent 3 2 5 4" xfId="9908"/>
    <cellStyle name="Percent 3 2 6" xfId="9909"/>
    <cellStyle name="Percent 3 2 6 2" xfId="9910"/>
    <cellStyle name="Percent 3 2 6 2 2" xfId="9911"/>
    <cellStyle name="Percent 3 2 6 3" xfId="9912"/>
    <cellStyle name="Percent 3 2 7" xfId="9913"/>
    <cellStyle name="Percent 3 2 7 2" xfId="9914"/>
    <cellStyle name="Percent 3 2 8" xfId="9915"/>
    <cellStyle name="Percent 3 20" xfId="9916"/>
    <cellStyle name="Percent 3 20 2" xfId="9917"/>
    <cellStyle name="Percent 3 20 2 2" xfId="9918"/>
    <cellStyle name="Percent 3 20 2 2 2" xfId="9919"/>
    <cellStyle name="Percent 3 20 2 2 2 2" xfId="9920"/>
    <cellStyle name="Percent 3 20 2 2 2 2 2" xfId="9921"/>
    <cellStyle name="Percent 3 20 2 2 2 3" xfId="9922"/>
    <cellStyle name="Percent 3 20 2 2 3" xfId="9923"/>
    <cellStyle name="Percent 3 20 2 2 3 2" xfId="9924"/>
    <cellStyle name="Percent 3 20 2 2 3 2 2" xfId="9925"/>
    <cellStyle name="Percent 3 20 2 2 3 3" xfId="9926"/>
    <cellStyle name="Percent 3 20 2 2 4" xfId="9927"/>
    <cellStyle name="Percent 3 20 2 2 4 2" xfId="9928"/>
    <cellStyle name="Percent 3 20 2 2 5" xfId="9929"/>
    <cellStyle name="Percent 3 20 2 3" xfId="9930"/>
    <cellStyle name="Percent 3 20 2 3 2" xfId="9931"/>
    <cellStyle name="Percent 3 20 2 3 2 2" xfId="9932"/>
    <cellStyle name="Percent 3 20 2 3 2 2 2" xfId="9933"/>
    <cellStyle name="Percent 3 20 2 3 2 3" xfId="9934"/>
    <cellStyle name="Percent 3 20 2 3 3" xfId="9935"/>
    <cellStyle name="Percent 3 20 2 3 3 2" xfId="9936"/>
    <cellStyle name="Percent 3 20 2 3 4" xfId="9937"/>
    <cellStyle name="Percent 3 20 2 4" xfId="9938"/>
    <cellStyle name="Percent 3 20 2 4 2" xfId="9939"/>
    <cellStyle name="Percent 3 20 2 4 2 2" xfId="9940"/>
    <cellStyle name="Percent 3 20 2 4 3" xfId="9941"/>
    <cellStyle name="Percent 3 20 2 5" xfId="9942"/>
    <cellStyle name="Percent 3 20 2 5 2" xfId="9943"/>
    <cellStyle name="Percent 3 20 2 6" xfId="9944"/>
    <cellStyle name="Percent 3 20 3" xfId="9945"/>
    <cellStyle name="Percent 3 20 4" xfId="9946"/>
    <cellStyle name="Percent 3 20 4 2" xfId="9947"/>
    <cellStyle name="Percent 3 20 4 2 2" xfId="9948"/>
    <cellStyle name="Percent 3 20 4 2 2 2" xfId="9949"/>
    <cellStyle name="Percent 3 20 4 2 3" xfId="9950"/>
    <cellStyle name="Percent 3 20 4 3" xfId="9951"/>
    <cellStyle name="Percent 3 20 4 3 2" xfId="9952"/>
    <cellStyle name="Percent 3 20 4 3 2 2" xfId="9953"/>
    <cellStyle name="Percent 3 20 4 3 3" xfId="9954"/>
    <cellStyle name="Percent 3 20 4 4" xfId="9955"/>
    <cellStyle name="Percent 3 20 4 4 2" xfId="9956"/>
    <cellStyle name="Percent 3 20 4 5" xfId="9957"/>
    <cellStyle name="Percent 3 20 5" xfId="9958"/>
    <cellStyle name="Percent 3 20 5 2" xfId="9959"/>
    <cellStyle name="Percent 3 20 5 2 2" xfId="9960"/>
    <cellStyle name="Percent 3 20 5 2 2 2" xfId="9961"/>
    <cellStyle name="Percent 3 20 5 2 3" xfId="9962"/>
    <cellStyle name="Percent 3 20 5 3" xfId="9963"/>
    <cellStyle name="Percent 3 20 5 3 2" xfId="9964"/>
    <cellStyle name="Percent 3 20 5 4" xfId="9965"/>
    <cellStyle name="Percent 3 20 6" xfId="9966"/>
    <cellStyle name="Percent 3 20 6 2" xfId="9967"/>
    <cellStyle name="Percent 3 20 6 2 2" xfId="9968"/>
    <cellStyle name="Percent 3 20 6 3" xfId="9969"/>
    <cellStyle name="Percent 3 20 7" xfId="9970"/>
    <cellStyle name="Percent 3 20 7 2" xfId="9971"/>
    <cellStyle name="Percent 3 20 8" xfId="9972"/>
    <cellStyle name="Percent 3 21" xfId="9973"/>
    <cellStyle name="Percent 3 21 2" xfId="9974"/>
    <cellStyle name="Percent 3 21 2 2" xfId="9975"/>
    <cellStyle name="Percent 3 21 2 2 2" xfId="9976"/>
    <cellStyle name="Percent 3 21 2 2 2 2" xfId="9977"/>
    <cellStyle name="Percent 3 21 2 2 2 2 2" xfId="9978"/>
    <cellStyle name="Percent 3 21 2 2 2 3" xfId="9979"/>
    <cellStyle name="Percent 3 21 2 2 3" xfId="9980"/>
    <cellStyle name="Percent 3 21 2 2 3 2" xfId="9981"/>
    <cellStyle name="Percent 3 21 2 2 3 2 2" xfId="9982"/>
    <cellStyle name="Percent 3 21 2 2 3 3" xfId="9983"/>
    <cellStyle name="Percent 3 21 2 2 4" xfId="9984"/>
    <cellStyle name="Percent 3 21 2 2 4 2" xfId="9985"/>
    <cellStyle name="Percent 3 21 2 2 5" xfId="9986"/>
    <cellStyle name="Percent 3 21 2 3" xfId="9987"/>
    <cellStyle name="Percent 3 21 2 3 2" xfId="9988"/>
    <cellStyle name="Percent 3 21 2 3 2 2" xfId="9989"/>
    <cellStyle name="Percent 3 21 2 3 2 2 2" xfId="9990"/>
    <cellStyle name="Percent 3 21 2 3 2 3" xfId="9991"/>
    <cellStyle name="Percent 3 21 2 3 3" xfId="9992"/>
    <cellStyle name="Percent 3 21 2 3 3 2" xfId="9993"/>
    <cellStyle name="Percent 3 21 2 3 4" xfId="9994"/>
    <cellStyle name="Percent 3 21 2 4" xfId="9995"/>
    <cellStyle name="Percent 3 21 2 4 2" xfId="9996"/>
    <cellStyle name="Percent 3 21 2 4 2 2" xfId="9997"/>
    <cellStyle name="Percent 3 21 2 4 3" xfId="9998"/>
    <cellStyle name="Percent 3 21 2 5" xfId="9999"/>
    <cellStyle name="Percent 3 21 2 5 2" xfId="10000"/>
    <cellStyle name="Percent 3 21 2 6" xfId="10001"/>
    <cellStyle name="Percent 3 21 3" xfId="10002"/>
    <cellStyle name="Percent 3 21 4" xfId="10003"/>
    <cellStyle name="Percent 3 21 4 2" xfId="10004"/>
    <cellStyle name="Percent 3 21 4 2 2" xfId="10005"/>
    <cellStyle name="Percent 3 21 4 2 2 2" xfId="10006"/>
    <cellStyle name="Percent 3 21 4 2 3" xfId="10007"/>
    <cellStyle name="Percent 3 21 4 3" xfId="10008"/>
    <cellStyle name="Percent 3 21 4 3 2" xfId="10009"/>
    <cellStyle name="Percent 3 21 4 3 2 2" xfId="10010"/>
    <cellStyle name="Percent 3 21 4 3 3" xfId="10011"/>
    <cellStyle name="Percent 3 21 4 4" xfId="10012"/>
    <cellStyle name="Percent 3 21 4 4 2" xfId="10013"/>
    <cellStyle name="Percent 3 21 4 5" xfId="10014"/>
    <cellStyle name="Percent 3 21 5" xfId="10015"/>
    <cellStyle name="Percent 3 21 5 2" xfId="10016"/>
    <cellStyle name="Percent 3 21 5 2 2" xfId="10017"/>
    <cellStyle name="Percent 3 21 5 2 2 2" xfId="10018"/>
    <cellStyle name="Percent 3 21 5 2 3" xfId="10019"/>
    <cellStyle name="Percent 3 21 5 3" xfId="10020"/>
    <cellStyle name="Percent 3 21 5 3 2" xfId="10021"/>
    <cellStyle name="Percent 3 21 5 4" xfId="10022"/>
    <cellStyle name="Percent 3 21 6" xfId="10023"/>
    <cellStyle name="Percent 3 21 6 2" xfId="10024"/>
    <cellStyle name="Percent 3 21 6 2 2" xfId="10025"/>
    <cellStyle name="Percent 3 21 6 3" xfId="10026"/>
    <cellStyle name="Percent 3 21 7" xfId="10027"/>
    <cellStyle name="Percent 3 21 7 2" xfId="10028"/>
    <cellStyle name="Percent 3 21 8" xfId="10029"/>
    <cellStyle name="Percent 3 22" xfId="10030"/>
    <cellStyle name="Percent 3 22 2" xfId="10031"/>
    <cellStyle name="Percent 3 22 2 2" xfId="10032"/>
    <cellStyle name="Percent 3 22 2 2 2" xfId="10033"/>
    <cellStyle name="Percent 3 22 2 2 2 2" xfId="10034"/>
    <cellStyle name="Percent 3 22 2 2 2 2 2" xfId="10035"/>
    <cellStyle name="Percent 3 22 2 2 2 3" xfId="10036"/>
    <cellStyle name="Percent 3 22 2 2 3" xfId="10037"/>
    <cellStyle name="Percent 3 22 2 2 3 2" xfId="10038"/>
    <cellStyle name="Percent 3 22 2 2 4" xfId="10039"/>
    <cellStyle name="Percent 3 22 2 3" xfId="10040"/>
    <cellStyle name="Percent 3 22 2 4" xfId="10041"/>
    <cellStyle name="Percent 3 22 3" xfId="10042"/>
    <cellStyle name="Percent 3 22 3 2" xfId="10043"/>
    <cellStyle name="Percent 3 22 3 3" xfId="10044"/>
    <cellStyle name="Percent 3 22 3 3 2" xfId="10045"/>
    <cellStyle name="Percent 3 22 3 3 2 2" xfId="10046"/>
    <cellStyle name="Percent 3 22 3 3 2 2 2" xfId="10047"/>
    <cellStyle name="Percent 3 22 3 3 2 3" xfId="10048"/>
    <cellStyle name="Percent 3 22 3 3 3" xfId="10049"/>
    <cellStyle name="Percent 3 22 3 3 3 2" xfId="10050"/>
    <cellStyle name="Percent 3 22 3 3 4" xfId="10051"/>
    <cellStyle name="Percent 3 22 3 4" xfId="10052"/>
    <cellStyle name="Percent 3 22 3 4 2" xfId="10053"/>
    <cellStyle name="Percent 3 22 3 4 2 2" xfId="10054"/>
    <cellStyle name="Percent 3 22 3 4 3" xfId="10055"/>
    <cellStyle name="Percent 3 22 3 5" xfId="10056"/>
    <cellStyle name="Percent 3 22 3 5 2" xfId="10057"/>
    <cellStyle name="Percent 3 22 4" xfId="10058"/>
    <cellStyle name="Percent 3 22 4 2" xfId="10059"/>
    <cellStyle name="Percent 3 22 4 2 2" xfId="10060"/>
    <cellStyle name="Percent 3 22 4 2 2 2" xfId="10061"/>
    <cellStyle name="Percent 3 22 4 2 3" xfId="10062"/>
    <cellStyle name="Percent 3 22 4 3" xfId="10063"/>
    <cellStyle name="Percent 3 22 4 3 2" xfId="10064"/>
    <cellStyle name="Percent 3 22 4 4" xfId="10065"/>
    <cellStyle name="Percent 3 22 5" xfId="10066"/>
    <cellStyle name="Percent 3 22 5 2" xfId="10067"/>
    <cellStyle name="Percent 3 22 5 2 2" xfId="10068"/>
    <cellStyle name="Percent 3 22 5 3" xfId="10069"/>
    <cellStyle name="Percent 3 22 6" xfId="10070"/>
    <cellStyle name="Percent 3 22 6 2" xfId="10071"/>
    <cellStyle name="Percent 3 22 7" xfId="10072"/>
    <cellStyle name="Percent 3 23" xfId="10073"/>
    <cellStyle name="Percent 3 23 2" xfId="10074"/>
    <cellStyle name="Percent 3 23 2 2" xfId="10075"/>
    <cellStyle name="Percent 3 23 2 2 2" xfId="10076"/>
    <cellStyle name="Percent 3 23 2 2 2 2" xfId="10077"/>
    <cellStyle name="Percent 3 23 2 2 3" xfId="10078"/>
    <cellStyle name="Percent 3 23 2 3" xfId="10079"/>
    <cellStyle name="Percent 3 23 2 3 2" xfId="10080"/>
    <cellStyle name="Percent 3 23 2 3 2 2" xfId="10081"/>
    <cellStyle name="Percent 3 23 2 3 3" xfId="10082"/>
    <cellStyle name="Percent 3 23 2 4" xfId="10083"/>
    <cellStyle name="Percent 3 23 2 4 2" xfId="10084"/>
    <cellStyle name="Percent 3 23 2 5" xfId="10085"/>
    <cellStyle name="Percent 3 23 3" xfId="10086"/>
    <cellStyle name="Percent 3 23 3 2" xfId="10087"/>
    <cellStyle name="Percent 3 23 3 2 2" xfId="10088"/>
    <cellStyle name="Percent 3 23 3 2 2 2" xfId="10089"/>
    <cellStyle name="Percent 3 23 3 2 3" xfId="10090"/>
    <cellStyle name="Percent 3 23 3 3" xfId="10091"/>
    <cellStyle name="Percent 3 23 3 3 2" xfId="10092"/>
    <cellStyle name="Percent 3 23 3 4" xfId="10093"/>
    <cellStyle name="Percent 3 23 4" xfId="10094"/>
    <cellStyle name="Percent 3 23 4 2" xfId="10095"/>
    <cellStyle name="Percent 3 23 4 2 2" xfId="10096"/>
    <cellStyle name="Percent 3 23 4 3" xfId="10097"/>
    <cellStyle name="Percent 3 23 5" xfId="10098"/>
    <cellStyle name="Percent 3 23 5 2" xfId="10099"/>
    <cellStyle name="Percent 3 23 6" xfId="10100"/>
    <cellStyle name="Percent 3 24" xfId="10101"/>
    <cellStyle name="Percent 3 24 2" xfId="10102"/>
    <cellStyle name="Percent 3 24 2 2" xfId="10103"/>
    <cellStyle name="Percent 3 24 2 2 2" xfId="10104"/>
    <cellStyle name="Percent 3 24 2 2 2 2" xfId="10105"/>
    <cellStyle name="Percent 3 24 2 2 3" xfId="10106"/>
    <cellStyle name="Percent 3 24 2 3" xfId="10107"/>
    <cellStyle name="Percent 3 24 2 3 2" xfId="10108"/>
    <cellStyle name="Percent 3 24 2 4" xfId="10109"/>
    <cellStyle name="Percent 3 24 3" xfId="10110"/>
    <cellStyle name="Percent 3 24 4" xfId="10111"/>
    <cellStyle name="Percent 3 25" xfId="10112"/>
    <cellStyle name="Percent 3 25 2" xfId="10113"/>
    <cellStyle name="Percent 3 25 2 2" xfId="10114"/>
    <cellStyle name="Percent 3 25 2 2 2" xfId="10115"/>
    <cellStyle name="Percent 3 25 2 2 2 2" xfId="10116"/>
    <cellStyle name="Percent 3 25 2 2 3" xfId="10117"/>
    <cellStyle name="Percent 3 25 2 3" xfId="10118"/>
    <cellStyle name="Percent 3 25 2 3 2" xfId="10119"/>
    <cellStyle name="Percent 3 25 2 4" xfId="10120"/>
    <cellStyle name="Percent 3 25 3" xfId="10121"/>
    <cellStyle name="Percent 3 25 3 2" xfId="10122"/>
    <cellStyle name="Percent 3 25 3 2 2" xfId="10123"/>
    <cellStyle name="Percent 3 25 3 3" xfId="10124"/>
    <cellStyle name="Percent 3 25 4" xfId="10125"/>
    <cellStyle name="Percent 3 25 4 2" xfId="10126"/>
    <cellStyle name="Percent 3 25 5" xfId="10127"/>
    <cellStyle name="Percent 3 26" xfId="10128"/>
    <cellStyle name="Percent 3 27" xfId="10129"/>
    <cellStyle name="Percent 3 27 2" xfId="10130"/>
    <cellStyle name="Percent 3 27 2 2" xfId="10131"/>
    <cellStyle name="Percent 3 27 2 2 2" xfId="10132"/>
    <cellStyle name="Percent 3 27 2 3" xfId="10133"/>
    <cellStyle name="Percent 3 27 3" xfId="10134"/>
    <cellStyle name="Percent 3 27 3 2" xfId="10135"/>
    <cellStyle name="Percent 3 27 4" xfId="10136"/>
    <cellStyle name="Percent 3 28" xfId="10137"/>
    <cellStyle name="Percent 3 28 2" xfId="10138"/>
    <cellStyle name="Percent 3 28 2 2" xfId="10139"/>
    <cellStyle name="Percent 3 28 3" xfId="10140"/>
    <cellStyle name="Percent 3 29" xfId="10141"/>
    <cellStyle name="Percent 3 29 2" xfId="10142"/>
    <cellStyle name="Percent 3 3" xfId="10143"/>
    <cellStyle name="Percent 3 3 2" xfId="10144"/>
    <cellStyle name="Percent 3 3 2 2" xfId="10145"/>
    <cellStyle name="Percent 3 3 2 2 2" xfId="10146"/>
    <cellStyle name="Percent 3 3 2 2 2 2" xfId="10147"/>
    <cellStyle name="Percent 3 3 2 2 2 2 2" xfId="10148"/>
    <cellStyle name="Percent 3 3 2 2 2 3" xfId="10149"/>
    <cellStyle name="Percent 3 3 2 2 3" xfId="10150"/>
    <cellStyle name="Percent 3 3 2 2 3 2" xfId="10151"/>
    <cellStyle name="Percent 3 3 2 2 3 2 2" xfId="10152"/>
    <cellStyle name="Percent 3 3 2 2 3 3" xfId="10153"/>
    <cellStyle name="Percent 3 3 2 2 4" xfId="10154"/>
    <cellStyle name="Percent 3 3 2 2 4 2" xfId="10155"/>
    <cellStyle name="Percent 3 3 2 2 5" xfId="10156"/>
    <cellStyle name="Percent 3 3 2 3" xfId="10157"/>
    <cellStyle name="Percent 3 3 2 3 2" xfId="10158"/>
    <cellStyle name="Percent 3 3 2 3 2 2" xfId="10159"/>
    <cellStyle name="Percent 3 3 2 3 2 2 2" xfId="10160"/>
    <cellStyle name="Percent 3 3 2 3 2 3" xfId="10161"/>
    <cellStyle name="Percent 3 3 2 3 3" xfId="10162"/>
    <cellStyle name="Percent 3 3 2 3 3 2" xfId="10163"/>
    <cellStyle name="Percent 3 3 2 3 4" xfId="10164"/>
    <cellStyle name="Percent 3 3 2 4" xfId="10165"/>
    <cellStyle name="Percent 3 3 2 4 2" xfId="10166"/>
    <cellStyle name="Percent 3 3 2 4 2 2" xfId="10167"/>
    <cellStyle name="Percent 3 3 2 4 3" xfId="10168"/>
    <cellStyle name="Percent 3 3 2 5" xfId="10169"/>
    <cellStyle name="Percent 3 3 2 5 2" xfId="10170"/>
    <cellStyle name="Percent 3 3 2 6" xfId="10171"/>
    <cellStyle name="Percent 3 3 3" xfId="10172"/>
    <cellStyle name="Percent 3 3 4" xfId="10173"/>
    <cellStyle name="Percent 3 3 4 2" xfId="10174"/>
    <cellStyle name="Percent 3 3 4 2 2" xfId="10175"/>
    <cellStyle name="Percent 3 3 4 2 2 2" xfId="10176"/>
    <cellStyle name="Percent 3 3 4 2 3" xfId="10177"/>
    <cellStyle name="Percent 3 3 4 3" xfId="10178"/>
    <cellStyle name="Percent 3 3 4 3 2" xfId="10179"/>
    <cellStyle name="Percent 3 3 4 3 2 2" xfId="10180"/>
    <cellStyle name="Percent 3 3 4 3 3" xfId="10181"/>
    <cellStyle name="Percent 3 3 4 4" xfId="10182"/>
    <cellStyle name="Percent 3 3 4 4 2" xfId="10183"/>
    <cellStyle name="Percent 3 3 4 5" xfId="10184"/>
    <cellStyle name="Percent 3 3 5" xfId="10185"/>
    <cellStyle name="Percent 3 3 5 2" xfId="10186"/>
    <cellStyle name="Percent 3 3 5 2 2" xfId="10187"/>
    <cellStyle name="Percent 3 3 5 2 2 2" xfId="10188"/>
    <cellStyle name="Percent 3 3 5 2 3" xfId="10189"/>
    <cellStyle name="Percent 3 3 5 3" xfId="10190"/>
    <cellStyle name="Percent 3 3 5 3 2" xfId="10191"/>
    <cellStyle name="Percent 3 3 5 4" xfId="10192"/>
    <cellStyle name="Percent 3 3 6" xfId="10193"/>
    <cellStyle name="Percent 3 3 6 2" xfId="10194"/>
    <cellStyle name="Percent 3 3 6 2 2" xfId="10195"/>
    <cellStyle name="Percent 3 3 6 3" xfId="10196"/>
    <cellStyle name="Percent 3 3 7" xfId="10197"/>
    <cellStyle name="Percent 3 3 7 2" xfId="10198"/>
    <cellStyle name="Percent 3 3 8" xfId="10199"/>
    <cellStyle name="Percent 3 30" xfId="10200"/>
    <cellStyle name="Percent 3 4" xfId="10201"/>
    <cellStyle name="Percent 3 4 2" xfId="10202"/>
    <cellStyle name="Percent 3 4 2 2" xfId="10203"/>
    <cellStyle name="Percent 3 4 2 2 2" xfId="10204"/>
    <cellStyle name="Percent 3 4 2 2 2 2" xfId="10205"/>
    <cellStyle name="Percent 3 4 2 2 2 2 2" xfId="10206"/>
    <cellStyle name="Percent 3 4 2 2 2 3" xfId="10207"/>
    <cellStyle name="Percent 3 4 2 2 3" xfId="10208"/>
    <cellStyle name="Percent 3 4 2 2 3 2" xfId="10209"/>
    <cellStyle name="Percent 3 4 2 2 3 2 2" xfId="10210"/>
    <cellStyle name="Percent 3 4 2 2 3 3" xfId="10211"/>
    <cellStyle name="Percent 3 4 2 2 4" xfId="10212"/>
    <cellStyle name="Percent 3 4 2 2 4 2" xfId="10213"/>
    <cellStyle name="Percent 3 4 2 2 5" xfId="10214"/>
    <cellStyle name="Percent 3 4 2 3" xfId="10215"/>
    <cellStyle name="Percent 3 4 2 3 2" xfId="10216"/>
    <cellStyle name="Percent 3 4 2 3 2 2" xfId="10217"/>
    <cellStyle name="Percent 3 4 2 3 2 2 2" xfId="10218"/>
    <cellStyle name="Percent 3 4 2 3 2 3" xfId="10219"/>
    <cellStyle name="Percent 3 4 2 3 3" xfId="10220"/>
    <cellStyle name="Percent 3 4 2 3 3 2" xfId="10221"/>
    <cellStyle name="Percent 3 4 2 3 4" xfId="10222"/>
    <cellStyle name="Percent 3 4 2 4" xfId="10223"/>
    <cellStyle name="Percent 3 4 2 4 2" xfId="10224"/>
    <cellStyle name="Percent 3 4 2 4 2 2" xfId="10225"/>
    <cellStyle name="Percent 3 4 2 4 3" xfId="10226"/>
    <cellStyle name="Percent 3 4 2 5" xfId="10227"/>
    <cellStyle name="Percent 3 4 2 5 2" xfId="10228"/>
    <cellStyle name="Percent 3 4 2 6" xfId="10229"/>
    <cellStyle name="Percent 3 4 3" xfId="10230"/>
    <cellStyle name="Percent 3 4 4" xfId="10231"/>
    <cellStyle name="Percent 3 4 4 2" xfId="10232"/>
    <cellStyle name="Percent 3 4 4 2 2" xfId="10233"/>
    <cellStyle name="Percent 3 4 4 2 2 2" xfId="10234"/>
    <cellStyle name="Percent 3 4 4 2 3" xfId="10235"/>
    <cellStyle name="Percent 3 4 4 3" xfId="10236"/>
    <cellStyle name="Percent 3 4 4 3 2" xfId="10237"/>
    <cellStyle name="Percent 3 4 4 3 2 2" xfId="10238"/>
    <cellStyle name="Percent 3 4 4 3 3" xfId="10239"/>
    <cellStyle name="Percent 3 4 4 4" xfId="10240"/>
    <cellStyle name="Percent 3 4 4 4 2" xfId="10241"/>
    <cellStyle name="Percent 3 4 4 5" xfId="10242"/>
    <cellStyle name="Percent 3 4 5" xfId="10243"/>
    <cellStyle name="Percent 3 4 5 2" xfId="10244"/>
    <cellStyle name="Percent 3 4 5 2 2" xfId="10245"/>
    <cellStyle name="Percent 3 4 5 2 2 2" xfId="10246"/>
    <cellStyle name="Percent 3 4 5 2 3" xfId="10247"/>
    <cellStyle name="Percent 3 4 5 3" xfId="10248"/>
    <cellStyle name="Percent 3 4 5 3 2" xfId="10249"/>
    <cellStyle name="Percent 3 4 5 4" xfId="10250"/>
    <cellStyle name="Percent 3 4 6" xfId="10251"/>
    <cellStyle name="Percent 3 4 6 2" xfId="10252"/>
    <cellStyle name="Percent 3 4 6 2 2" xfId="10253"/>
    <cellStyle name="Percent 3 4 6 3" xfId="10254"/>
    <cellStyle name="Percent 3 4 7" xfId="10255"/>
    <cellStyle name="Percent 3 4 7 2" xfId="10256"/>
    <cellStyle name="Percent 3 4 8" xfId="10257"/>
    <cellStyle name="Percent 3 5" xfId="10258"/>
    <cellStyle name="Percent 3 5 2" xfId="10259"/>
    <cellStyle name="Percent 3 5 2 2" xfId="10260"/>
    <cellStyle name="Percent 3 5 2 2 2" xfId="10261"/>
    <cellStyle name="Percent 3 5 2 2 2 2" xfId="10262"/>
    <cellStyle name="Percent 3 5 2 2 2 2 2" xfId="10263"/>
    <cellStyle name="Percent 3 5 2 2 2 3" xfId="10264"/>
    <cellStyle name="Percent 3 5 2 2 3" xfId="10265"/>
    <cellStyle name="Percent 3 5 2 2 3 2" xfId="10266"/>
    <cellStyle name="Percent 3 5 2 2 3 2 2" xfId="10267"/>
    <cellStyle name="Percent 3 5 2 2 3 3" xfId="10268"/>
    <cellStyle name="Percent 3 5 2 2 4" xfId="10269"/>
    <cellStyle name="Percent 3 5 2 2 4 2" xfId="10270"/>
    <cellStyle name="Percent 3 5 2 2 5" xfId="10271"/>
    <cellStyle name="Percent 3 5 2 3" xfId="10272"/>
    <cellStyle name="Percent 3 5 2 3 2" xfId="10273"/>
    <cellStyle name="Percent 3 5 2 3 2 2" xfId="10274"/>
    <cellStyle name="Percent 3 5 2 3 2 2 2" xfId="10275"/>
    <cellStyle name="Percent 3 5 2 3 2 3" xfId="10276"/>
    <cellStyle name="Percent 3 5 2 3 3" xfId="10277"/>
    <cellStyle name="Percent 3 5 2 3 3 2" xfId="10278"/>
    <cellStyle name="Percent 3 5 2 3 4" xfId="10279"/>
    <cellStyle name="Percent 3 5 2 4" xfId="10280"/>
    <cellStyle name="Percent 3 5 2 4 2" xfId="10281"/>
    <cellStyle name="Percent 3 5 2 4 2 2" xfId="10282"/>
    <cellStyle name="Percent 3 5 2 4 3" xfId="10283"/>
    <cellStyle name="Percent 3 5 2 5" xfId="10284"/>
    <cellStyle name="Percent 3 5 2 5 2" xfId="10285"/>
    <cellStyle name="Percent 3 5 2 6" xfId="10286"/>
    <cellStyle name="Percent 3 5 3" xfId="10287"/>
    <cellStyle name="Percent 3 5 4" xfId="10288"/>
    <cellStyle name="Percent 3 5 4 2" xfId="10289"/>
    <cellStyle name="Percent 3 5 4 2 2" xfId="10290"/>
    <cellStyle name="Percent 3 5 4 2 2 2" xfId="10291"/>
    <cellStyle name="Percent 3 5 4 2 3" xfId="10292"/>
    <cellStyle name="Percent 3 5 4 3" xfId="10293"/>
    <cellStyle name="Percent 3 5 4 3 2" xfId="10294"/>
    <cellStyle name="Percent 3 5 4 3 2 2" xfId="10295"/>
    <cellStyle name="Percent 3 5 4 3 3" xfId="10296"/>
    <cellStyle name="Percent 3 5 4 4" xfId="10297"/>
    <cellStyle name="Percent 3 5 4 4 2" xfId="10298"/>
    <cellStyle name="Percent 3 5 4 5" xfId="10299"/>
    <cellStyle name="Percent 3 5 5" xfId="10300"/>
    <cellStyle name="Percent 3 5 5 2" xfId="10301"/>
    <cellStyle name="Percent 3 5 5 2 2" xfId="10302"/>
    <cellStyle name="Percent 3 5 5 2 2 2" xfId="10303"/>
    <cellStyle name="Percent 3 5 5 2 3" xfId="10304"/>
    <cellStyle name="Percent 3 5 5 3" xfId="10305"/>
    <cellStyle name="Percent 3 5 5 3 2" xfId="10306"/>
    <cellStyle name="Percent 3 5 5 4" xfId="10307"/>
    <cellStyle name="Percent 3 5 6" xfId="10308"/>
    <cellStyle name="Percent 3 5 6 2" xfId="10309"/>
    <cellStyle name="Percent 3 5 6 2 2" xfId="10310"/>
    <cellStyle name="Percent 3 5 6 3" xfId="10311"/>
    <cellStyle name="Percent 3 5 7" xfId="10312"/>
    <cellStyle name="Percent 3 5 7 2" xfId="10313"/>
    <cellStyle name="Percent 3 5 8" xfId="10314"/>
    <cellStyle name="Percent 3 50" xfId="10315"/>
    <cellStyle name="Percent 3 6" xfId="10316"/>
    <cellStyle name="Percent 3 6 2" xfId="10317"/>
    <cellStyle name="Percent 3 6 2 2" xfId="10318"/>
    <cellStyle name="Percent 3 6 2 2 2" xfId="10319"/>
    <cellStyle name="Percent 3 6 2 2 2 2" xfId="10320"/>
    <cellStyle name="Percent 3 6 2 2 2 2 2" xfId="10321"/>
    <cellStyle name="Percent 3 6 2 2 2 3" xfId="10322"/>
    <cellStyle name="Percent 3 6 2 2 3" xfId="10323"/>
    <cellStyle name="Percent 3 6 2 2 3 2" xfId="10324"/>
    <cellStyle name="Percent 3 6 2 2 3 2 2" xfId="10325"/>
    <cellStyle name="Percent 3 6 2 2 3 3" xfId="10326"/>
    <cellStyle name="Percent 3 6 2 2 4" xfId="10327"/>
    <cellStyle name="Percent 3 6 2 2 4 2" xfId="10328"/>
    <cellStyle name="Percent 3 6 2 2 5" xfId="10329"/>
    <cellStyle name="Percent 3 6 2 3" xfId="10330"/>
    <cellStyle name="Percent 3 6 2 3 2" xfId="10331"/>
    <cellStyle name="Percent 3 6 2 3 2 2" xfId="10332"/>
    <cellStyle name="Percent 3 6 2 3 2 2 2" xfId="10333"/>
    <cellStyle name="Percent 3 6 2 3 2 3" xfId="10334"/>
    <cellStyle name="Percent 3 6 2 3 3" xfId="10335"/>
    <cellStyle name="Percent 3 6 2 3 3 2" xfId="10336"/>
    <cellStyle name="Percent 3 6 2 3 4" xfId="10337"/>
    <cellStyle name="Percent 3 6 2 4" xfId="10338"/>
    <cellStyle name="Percent 3 6 2 4 2" xfId="10339"/>
    <cellStyle name="Percent 3 6 2 4 2 2" xfId="10340"/>
    <cellStyle name="Percent 3 6 2 4 3" xfId="10341"/>
    <cellStyle name="Percent 3 6 2 5" xfId="10342"/>
    <cellStyle name="Percent 3 6 2 5 2" xfId="10343"/>
    <cellStyle name="Percent 3 6 2 6" xfId="10344"/>
    <cellStyle name="Percent 3 6 3" xfId="10345"/>
    <cellStyle name="Percent 3 6 4" xfId="10346"/>
    <cellStyle name="Percent 3 6 4 2" xfId="10347"/>
    <cellStyle name="Percent 3 6 4 2 2" xfId="10348"/>
    <cellStyle name="Percent 3 6 4 2 2 2" xfId="10349"/>
    <cellStyle name="Percent 3 6 4 2 3" xfId="10350"/>
    <cellStyle name="Percent 3 6 4 3" xfId="10351"/>
    <cellStyle name="Percent 3 6 4 3 2" xfId="10352"/>
    <cellStyle name="Percent 3 6 4 3 2 2" xfId="10353"/>
    <cellStyle name="Percent 3 6 4 3 3" xfId="10354"/>
    <cellStyle name="Percent 3 6 4 4" xfId="10355"/>
    <cellStyle name="Percent 3 6 4 4 2" xfId="10356"/>
    <cellStyle name="Percent 3 6 4 5" xfId="10357"/>
    <cellStyle name="Percent 3 6 5" xfId="10358"/>
    <cellStyle name="Percent 3 6 5 2" xfId="10359"/>
    <cellStyle name="Percent 3 6 5 2 2" xfId="10360"/>
    <cellStyle name="Percent 3 6 5 2 2 2" xfId="10361"/>
    <cellStyle name="Percent 3 6 5 2 3" xfId="10362"/>
    <cellStyle name="Percent 3 6 5 3" xfId="10363"/>
    <cellStyle name="Percent 3 6 5 3 2" xfId="10364"/>
    <cellStyle name="Percent 3 6 5 4" xfId="10365"/>
    <cellStyle name="Percent 3 6 6" xfId="10366"/>
    <cellStyle name="Percent 3 6 6 2" xfId="10367"/>
    <cellStyle name="Percent 3 6 6 2 2" xfId="10368"/>
    <cellStyle name="Percent 3 6 6 3" xfId="10369"/>
    <cellStyle name="Percent 3 6 7" xfId="10370"/>
    <cellStyle name="Percent 3 6 7 2" xfId="10371"/>
    <cellStyle name="Percent 3 6 8" xfId="10372"/>
    <cellStyle name="Percent 3 7" xfId="10373"/>
    <cellStyle name="Percent 3 7 2" xfId="10374"/>
    <cellStyle name="Percent 3 7 2 2" xfId="10375"/>
    <cellStyle name="Percent 3 7 2 2 2" xfId="10376"/>
    <cellStyle name="Percent 3 7 2 2 2 2" xfId="10377"/>
    <cellStyle name="Percent 3 7 2 2 2 2 2" xfId="10378"/>
    <cellStyle name="Percent 3 7 2 2 2 3" xfId="10379"/>
    <cellStyle name="Percent 3 7 2 2 3" xfId="10380"/>
    <cellStyle name="Percent 3 7 2 2 3 2" xfId="10381"/>
    <cellStyle name="Percent 3 7 2 2 3 2 2" xfId="10382"/>
    <cellStyle name="Percent 3 7 2 2 3 3" xfId="10383"/>
    <cellStyle name="Percent 3 7 2 2 4" xfId="10384"/>
    <cellStyle name="Percent 3 7 2 2 4 2" xfId="10385"/>
    <cellStyle name="Percent 3 7 2 2 5" xfId="10386"/>
    <cellStyle name="Percent 3 7 2 3" xfId="10387"/>
    <cellStyle name="Percent 3 7 2 3 2" xfId="10388"/>
    <cellStyle name="Percent 3 7 2 3 2 2" xfId="10389"/>
    <cellStyle name="Percent 3 7 2 3 2 2 2" xfId="10390"/>
    <cellStyle name="Percent 3 7 2 3 2 3" xfId="10391"/>
    <cellStyle name="Percent 3 7 2 3 3" xfId="10392"/>
    <cellStyle name="Percent 3 7 2 3 3 2" xfId="10393"/>
    <cellStyle name="Percent 3 7 2 3 4" xfId="10394"/>
    <cellStyle name="Percent 3 7 2 4" xfId="10395"/>
    <cellStyle name="Percent 3 7 2 4 2" xfId="10396"/>
    <cellStyle name="Percent 3 7 2 4 2 2" xfId="10397"/>
    <cellStyle name="Percent 3 7 2 4 3" xfId="10398"/>
    <cellStyle name="Percent 3 7 2 5" xfId="10399"/>
    <cellStyle name="Percent 3 7 2 5 2" xfId="10400"/>
    <cellStyle name="Percent 3 7 2 6" xfId="10401"/>
    <cellStyle name="Percent 3 7 3" xfId="10402"/>
    <cellStyle name="Percent 3 7 4" xfId="10403"/>
    <cellStyle name="Percent 3 7 4 2" xfId="10404"/>
    <cellStyle name="Percent 3 7 4 2 2" xfId="10405"/>
    <cellStyle name="Percent 3 7 4 2 2 2" xfId="10406"/>
    <cellStyle name="Percent 3 7 4 2 3" xfId="10407"/>
    <cellStyle name="Percent 3 7 4 3" xfId="10408"/>
    <cellStyle name="Percent 3 7 4 3 2" xfId="10409"/>
    <cellStyle name="Percent 3 7 4 3 2 2" xfId="10410"/>
    <cellStyle name="Percent 3 7 4 3 3" xfId="10411"/>
    <cellStyle name="Percent 3 7 4 4" xfId="10412"/>
    <cellStyle name="Percent 3 7 4 4 2" xfId="10413"/>
    <cellStyle name="Percent 3 7 4 5" xfId="10414"/>
    <cellStyle name="Percent 3 7 5" xfId="10415"/>
    <cellStyle name="Percent 3 7 5 2" xfId="10416"/>
    <cellStyle name="Percent 3 7 5 2 2" xfId="10417"/>
    <cellStyle name="Percent 3 7 5 2 2 2" xfId="10418"/>
    <cellStyle name="Percent 3 7 5 2 3" xfId="10419"/>
    <cellStyle name="Percent 3 7 5 3" xfId="10420"/>
    <cellStyle name="Percent 3 7 5 3 2" xfId="10421"/>
    <cellStyle name="Percent 3 7 5 4" xfId="10422"/>
    <cellStyle name="Percent 3 7 6" xfId="10423"/>
    <cellStyle name="Percent 3 7 6 2" xfId="10424"/>
    <cellStyle name="Percent 3 7 6 2 2" xfId="10425"/>
    <cellStyle name="Percent 3 7 6 3" xfId="10426"/>
    <cellStyle name="Percent 3 7 7" xfId="10427"/>
    <cellStyle name="Percent 3 7 7 2" xfId="10428"/>
    <cellStyle name="Percent 3 7 8" xfId="10429"/>
    <cellStyle name="Percent 3 8" xfId="10430"/>
    <cellStyle name="Percent 3 8 2" xfId="10431"/>
    <cellStyle name="Percent 3 8 2 2" xfId="10432"/>
    <cellStyle name="Percent 3 8 2 2 2" xfId="10433"/>
    <cellStyle name="Percent 3 8 2 2 2 2" xfId="10434"/>
    <cellStyle name="Percent 3 8 2 2 2 2 2" xfId="10435"/>
    <cellStyle name="Percent 3 8 2 2 2 3" xfId="10436"/>
    <cellStyle name="Percent 3 8 2 2 3" xfId="10437"/>
    <cellStyle name="Percent 3 8 2 2 3 2" xfId="10438"/>
    <cellStyle name="Percent 3 8 2 2 3 2 2" xfId="10439"/>
    <cellStyle name="Percent 3 8 2 2 3 3" xfId="10440"/>
    <cellStyle name="Percent 3 8 2 2 4" xfId="10441"/>
    <cellStyle name="Percent 3 8 2 2 4 2" xfId="10442"/>
    <cellStyle name="Percent 3 8 2 2 5" xfId="10443"/>
    <cellStyle name="Percent 3 8 2 3" xfId="10444"/>
    <cellStyle name="Percent 3 8 2 3 2" xfId="10445"/>
    <cellStyle name="Percent 3 8 2 3 2 2" xfId="10446"/>
    <cellStyle name="Percent 3 8 2 3 2 2 2" xfId="10447"/>
    <cellStyle name="Percent 3 8 2 3 2 3" xfId="10448"/>
    <cellStyle name="Percent 3 8 2 3 3" xfId="10449"/>
    <cellStyle name="Percent 3 8 2 3 3 2" xfId="10450"/>
    <cellStyle name="Percent 3 8 2 3 4" xfId="10451"/>
    <cellStyle name="Percent 3 8 2 4" xfId="10452"/>
    <cellStyle name="Percent 3 8 2 4 2" xfId="10453"/>
    <cellStyle name="Percent 3 8 2 4 2 2" xfId="10454"/>
    <cellStyle name="Percent 3 8 2 4 3" xfId="10455"/>
    <cellStyle name="Percent 3 8 2 5" xfId="10456"/>
    <cellStyle name="Percent 3 8 2 5 2" xfId="10457"/>
    <cellStyle name="Percent 3 8 2 6" xfId="10458"/>
    <cellStyle name="Percent 3 8 3" xfId="10459"/>
    <cellStyle name="Percent 3 8 4" xfId="10460"/>
    <cellStyle name="Percent 3 8 4 2" xfId="10461"/>
    <cellStyle name="Percent 3 8 4 2 2" xfId="10462"/>
    <cellStyle name="Percent 3 8 4 2 2 2" xfId="10463"/>
    <cellStyle name="Percent 3 8 4 2 3" xfId="10464"/>
    <cellStyle name="Percent 3 8 4 3" xfId="10465"/>
    <cellStyle name="Percent 3 8 4 3 2" xfId="10466"/>
    <cellStyle name="Percent 3 8 4 3 2 2" xfId="10467"/>
    <cellStyle name="Percent 3 8 4 3 3" xfId="10468"/>
    <cellStyle name="Percent 3 8 4 4" xfId="10469"/>
    <cellStyle name="Percent 3 8 4 4 2" xfId="10470"/>
    <cellStyle name="Percent 3 8 4 5" xfId="10471"/>
    <cellStyle name="Percent 3 8 5" xfId="10472"/>
    <cellStyle name="Percent 3 8 5 2" xfId="10473"/>
    <cellStyle name="Percent 3 8 5 2 2" xfId="10474"/>
    <cellStyle name="Percent 3 8 5 2 2 2" xfId="10475"/>
    <cellStyle name="Percent 3 8 5 2 3" xfId="10476"/>
    <cellStyle name="Percent 3 8 5 3" xfId="10477"/>
    <cellStyle name="Percent 3 8 5 3 2" xfId="10478"/>
    <cellStyle name="Percent 3 8 5 4" xfId="10479"/>
    <cellStyle name="Percent 3 8 6" xfId="10480"/>
    <cellStyle name="Percent 3 8 6 2" xfId="10481"/>
    <cellStyle name="Percent 3 8 6 2 2" xfId="10482"/>
    <cellStyle name="Percent 3 8 6 3" xfId="10483"/>
    <cellStyle name="Percent 3 8 7" xfId="10484"/>
    <cellStyle name="Percent 3 8 7 2" xfId="10485"/>
    <cellStyle name="Percent 3 8 8" xfId="10486"/>
    <cellStyle name="Percent 3 9" xfId="10487"/>
    <cellStyle name="Percent 3 9 2" xfId="10488"/>
    <cellStyle name="Percent 3 9 2 2" xfId="10489"/>
    <cellStyle name="Percent 3 9 2 2 2" xfId="10490"/>
    <cellStyle name="Percent 3 9 2 2 2 2" xfId="10491"/>
    <cellStyle name="Percent 3 9 2 2 2 2 2" xfId="10492"/>
    <cellStyle name="Percent 3 9 2 2 2 3" xfId="10493"/>
    <cellStyle name="Percent 3 9 2 2 3" xfId="10494"/>
    <cellStyle name="Percent 3 9 2 2 3 2" xfId="10495"/>
    <cellStyle name="Percent 3 9 2 2 3 2 2" xfId="10496"/>
    <cellStyle name="Percent 3 9 2 2 3 3" xfId="10497"/>
    <cellStyle name="Percent 3 9 2 2 4" xfId="10498"/>
    <cellStyle name="Percent 3 9 2 2 4 2" xfId="10499"/>
    <cellStyle name="Percent 3 9 2 2 5" xfId="10500"/>
    <cellStyle name="Percent 3 9 2 3" xfId="10501"/>
    <cellStyle name="Percent 3 9 2 3 2" xfId="10502"/>
    <cellStyle name="Percent 3 9 2 3 2 2" xfId="10503"/>
    <cellStyle name="Percent 3 9 2 3 2 2 2" xfId="10504"/>
    <cellStyle name="Percent 3 9 2 3 2 3" xfId="10505"/>
    <cellStyle name="Percent 3 9 2 3 3" xfId="10506"/>
    <cellStyle name="Percent 3 9 2 3 3 2" xfId="10507"/>
    <cellStyle name="Percent 3 9 2 3 4" xfId="10508"/>
    <cellStyle name="Percent 3 9 2 4" xfId="10509"/>
    <cellStyle name="Percent 3 9 2 4 2" xfId="10510"/>
    <cellStyle name="Percent 3 9 2 4 2 2" xfId="10511"/>
    <cellStyle name="Percent 3 9 2 4 3" xfId="10512"/>
    <cellStyle name="Percent 3 9 2 5" xfId="10513"/>
    <cellStyle name="Percent 3 9 2 5 2" xfId="10514"/>
    <cellStyle name="Percent 3 9 2 6" xfId="10515"/>
    <cellStyle name="Percent 3 9 3" xfId="10516"/>
    <cellStyle name="Percent 3 9 4" xfId="10517"/>
    <cellStyle name="Percent 3 9 4 2" xfId="10518"/>
    <cellStyle name="Percent 3 9 4 2 2" xfId="10519"/>
    <cellStyle name="Percent 3 9 4 2 2 2" xfId="10520"/>
    <cellStyle name="Percent 3 9 4 2 3" xfId="10521"/>
    <cellStyle name="Percent 3 9 4 3" xfId="10522"/>
    <cellStyle name="Percent 3 9 4 3 2" xfId="10523"/>
    <cellStyle name="Percent 3 9 4 3 2 2" xfId="10524"/>
    <cellStyle name="Percent 3 9 4 3 3" xfId="10525"/>
    <cellStyle name="Percent 3 9 4 4" xfId="10526"/>
    <cellStyle name="Percent 3 9 4 4 2" xfId="10527"/>
    <cellStyle name="Percent 3 9 4 5" xfId="10528"/>
    <cellStyle name="Percent 3 9 5" xfId="10529"/>
    <cellStyle name="Percent 3 9 5 2" xfId="10530"/>
    <cellStyle name="Percent 3 9 5 2 2" xfId="10531"/>
    <cellStyle name="Percent 3 9 5 2 2 2" xfId="10532"/>
    <cellStyle name="Percent 3 9 5 2 3" xfId="10533"/>
    <cellStyle name="Percent 3 9 5 3" xfId="10534"/>
    <cellStyle name="Percent 3 9 5 3 2" xfId="10535"/>
    <cellStyle name="Percent 3 9 5 4" xfId="10536"/>
    <cellStyle name="Percent 3 9 6" xfId="10537"/>
    <cellStyle name="Percent 3 9 6 2" xfId="10538"/>
    <cellStyle name="Percent 3 9 6 2 2" xfId="10539"/>
    <cellStyle name="Percent 3 9 6 3" xfId="10540"/>
    <cellStyle name="Percent 3 9 7" xfId="10541"/>
    <cellStyle name="Percent 3 9 7 2" xfId="10542"/>
    <cellStyle name="Percent 3 9 8" xfId="10543"/>
    <cellStyle name="Percent 30" xfId="10544"/>
    <cellStyle name="Percent 31" xfId="10545"/>
    <cellStyle name="Percent 32" xfId="10546"/>
    <cellStyle name="Percent 33" xfId="10547"/>
    <cellStyle name="Percent 34" xfId="10548"/>
    <cellStyle name="Percent 35" xfId="10549"/>
    <cellStyle name="Percent 36" xfId="10550"/>
    <cellStyle name="Percent 37" xfId="10551"/>
    <cellStyle name="Percent 38" xfId="10552"/>
    <cellStyle name="Percent 39" xfId="10553"/>
    <cellStyle name="Percent 4" xfId="10554"/>
    <cellStyle name="Percent 4 2" xfId="10555"/>
    <cellStyle name="Percent 4 3" xfId="10556"/>
    <cellStyle name="Percent 40" xfId="10557"/>
    <cellStyle name="Percent 41" xfId="10558"/>
    <cellStyle name="Percent 42" xfId="10559"/>
    <cellStyle name="Percent 43" xfId="10560"/>
    <cellStyle name="Percent 44" xfId="10561"/>
    <cellStyle name="Percent 45" xfId="10562"/>
    <cellStyle name="Percent 46" xfId="10563"/>
    <cellStyle name="Percent 47" xfId="10564"/>
    <cellStyle name="Percent 48" xfId="10565"/>
    <cellStyle name="Percent 49" xfId="10566"/>
    <cellStyle name="Percent 5" xfId="10567"/>
    <cellStyle name="Percent 5 2" xfId="10568"/>
    <cellStyle name="Percent 5 3" xfId="10569"/>
    <cellStyle name="Percent 5 3 2" xfId="10570"/>
    <cellStyle name="Percent 5 3 2 2" xfId="10571"/>
    <cellStyle name="Percent 5 3 2 2 2" xfId="10572"/>
    <cellStyle name="Percent 5 3 2 3" xfId="10573"/>
    <cellStyle name="Percent 5 3 3" xfId="10574"/>
    <cellStyle name="Percent 5 3 3 2" xfId="10575"/>
    <cellStyle name="Percent 5 3 4" xfId="10576"/>
    <cellStyle name="Percent 5 4" xfId="10577"/>
    <cellStyle name="Percent 50" xfId="10578"/>
    <cellStyle name="Percent 50 2" xfId="10579"/>
    <cellStyle name="Percent 51" xfId="10580"/>
    <cellStyle name="Percent 6" xfId="10581"/>
    <cellStyle name="Percent 6 2" xfId="10582"/>
    <cellStyle name="Percent 6 3" xfId="10583"/>
    <cellStyle name="Percent 7" xfId="10584"/>
    <cellStyle name="Percent 7 2" xfId="10585"/>
    <cellStyle name="Percent 7 2 2" xfId="10586"/>
    <cellStyle name="Percent 7 2 2 2" xfId="10587"/>
    <cellStyle name="Percent 7 2 2 2 2" xfId="10588"/>
    <cellStyle name="Percent 7 2 2 3" xfId="10589"/>
    <cellStyle name="Percent 7 2 3" xfId="10590"/>
    <cellStyle name="Percent 7 2 3 2" xfId="10591"/>
    <cellStyle name="Percent 7 2 3 2 2" xfId="10592"/>
    <cellStyle name="Percent 7 2 3 3" xfId="10593"/>
    <cellStyle name="Percent 7 2 4" xfId="10594"/>
    <cellStyle name="Percent 7 2 4 2" xfId="10595"/>
    <cellStyle name="Percent 7 2 5" xfId="10596"/>
    <cellStyle name="Percent 7 3" xfId="10597"/>
    <cellStyle name="Percent 7 3 2" xfId="10598"/>
    <cellStyle name="Percent 7 3 2 2" xfId="10599"/>
    <cellStyle name="Percent 7 3 2 2 2" xfId="10600"/>
    <cellStyle name="Percent 7 3 2 3" xfId="10601"/>
    <cellStyle name="Percent 7 3 3" xfId="10602"/>
    <cellStyle name="Percent 7 3 3 2" xfId="10603"/>
    <cellStyle name="Percent 7 3 4" xfId="10604"/>
    <cellStyle name="Percent 7 4" xfId="10605"/>
    <cellStyle name="Percent 7 4 2" xfId="10606"/>
    <cellStyle name="Percent 7 4 2 2" xfId="10607"/>
    <cellStyle name="Percent 7 4 3" xfId="10608"/>
    <cellStyle name="Percent 7 5" xfId="10609"/>
    <cellStyle name="Percent 7 5 2" xfId="10610"/>
    <cellStyle name="Percent 8" xfId="10611"/>
    <cellStyle name="Percent 8 2" xfId="10612"/>
    <cellStyle name="Percent 8 2 2" xfId="10613"/>
    <cellStyle name="Percent 9" xfId="10614"/>
    <cellStyle name="Percent 9 2" xfId="10615"/>
    <cellStyle name="Percent 9 2 2" xfId="10616"/>
    <cellStyle name="Percent 9 3" xfId="10617"/>
    <cellStyle name="Percent[1]" xfId="10618"/>
    <cellStyle name="Percent1" xfId="10619"/>
    <cellStyle name="Percent1ormal" xfId="10620"/>
    <cellStyle name="Percent2" xfId="10621"/>
    <cellStyle name="purple" xfId="10622"/>
    <cellStyle name="purple 2" xfId="10623"/>
    <cellStyle name="red" xfId="10624"/>
    <cellStyle name="red 2" xfId="10625"/>
    <cellStyle name="redl" xfId="10626"/>
    <cellStyle name="redlet" xfId="10627"/>
    <cellStyle name="redlet 2" xfId="10628"/>
    <cellStyle name="redr" xfId="10629"/>
    <cellStyle name="redr 2" xfId="10630"/>
    <cellStyle name="redshade" xfId="10631"/>
    <cellStyle name="RevList" xfId="10632"/>
    <cellStyle name="Right" xfId="10633"/>
    <cellStyle name="Right 2" xfId="10634"/>
    <cellStyle name="special" xfId="10635"/>
    <cellStyle name="STYLE1" xfId="10636"/>
    <cellStyle name="STYLE2" xfId="10637"/>
    <cellStyle name="STYLE3" xfId="10638"/>
    <cellStyle name="STYLE4" xfId="10639"/>
    <cellStyle name="STYLE5" xfId="10640"/>
    <cellStyle name="STYLE6" xfId="10641"/>
    <cellStyle name="subhead" xfId="10642"/>
    <cellStyle name="Subtitle" xfId="10643"/>
    <cellStyle name="Subtotal" xfId="10644"/>
    <cellStyle name="Subtotal 2" xfId="10645"/>
    <cellStyle name="t" xfId="10646"/>
    <cellStyle name="Text Wrap" xfId="10647"/>
    <cellStyle name="Title 1" xfId="10648"/>
    <cellStyle name="Title 2" xfId="10649"/>
    <cellStyle name="Title 2 2" xfId="10650"/>
    <cellStyle name="Title 2 3" xfId="10651"/>
    <cellStyle name="Title 2 4" xfId="10652"/>
    <cellStyle name="Title 3" xfId="10653"/>
    <cellStyle name="Title 4" xfId="10654"/>
    <cellStyle name="Title 5" xfId="10655"/>
    <cellStyle name="Title 6" xfId="10656"/>
    <cellStyle name="Title 6 2" xfId="10657"/>
    <cellStyle name="Title 6 3" xfId="10658"/>
    <cellStyle name="Title 7" xfId="10659"/>
    <cellStyle name="titles" xfId="10660"/>
    <cellStyle name="Total 2" xfId="10661"/>
    <cellStyle name="Total 2 2" xfId="10662"/>
    <cellStyle name="Total 2 3" xfId="10663"/>
    <cellStyle name="Total 3" xfId="10664"/>
    <cellStyle name="Total 4" xfId="10665"/>
    <cellStyle name="Total 5" xfId="10666"/>
    <cellStyle name="Total 6" xfId="10667"/>
    <cellStyle name="Total 6 2" xfId="10668"/>
    <cellStyle name="Total 6 3" xfId="10669"/>
    <cellStyle name="Total 7" xfId="10670"/>
    <cellStyle name="up" xfId="10671"/>
    <cellStyle name="up 2" xfId="10672"/>
    <cellStyle name="Variation" xfId="10673"/>
    <cellStyle name="Warning Text 2" xfId="10674"/>
    <cellStyle name="Yellow" xfId="10675"/>
    <cellStyle name="Yellow2" xfId="10676"/>
    <cellStyle name="YellowL" xfId="10677"/>
    <cellStyle name="yellowr" xfId="10678"/>
  </cellStyles>
  <dxfs count="0"/>
  <tableStyles count="0" defaultTableStyle="TableStyleMedium9" defaultPivotStyle="PivotStyleMedium4"/>
  <colors>
    <mruColors>
      <color rgb="FFFCB4E4"/>
      <color rgb="FFB8CCE4"/>
      <color rgb="FFB1A0C7"/>
      <color rgb="FFB1A09F"/>
      <color rgb="FF084EFF"/>
      <color rgb="FFFCB4DA"/>
      <color rgb="FFFF8F75"/>
      <color rgb="FFFF8989"/>
      <color rgb="FFF22262"/>
      <color rgb="FFF4A8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www.cms.gov/CCIIO/Programs-and-Initiatives/Health-Insurance-Market-Reforms/Downloads/state-specific-age-curve-variations-5-14-2013.pdf%20(accessed%20May%209,%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workbookViewId="0">
      <pane xSplit="2" ySplit="3" topLeftCell="C71" activePane="bottomRight" state="frozen"/>
      <selection pane="topRight" activeCell="C1" sqref="C1"/>
      <selection pane="bottomLeft" activeCell="A4" sqref="A4"/>
      <selection pane="bottomRight" activeCell="B69" sqref="B69:Q69"/>
    </sheetView>
  </sheetViews>
  <sheetFormatPr defaultColWidth="11" defaultRowHeight="15.75"/>
  <cols>
    <col min="3" max="3" width="14.5" customWidth="1"/>
    <col min="5" max="6" width="9.625" customWidth="1"/>
    <col min="7" max="7" width="6.625" customWidth="1"/>
    <col min="8" max="9" width="9.625" customWidth="1"/>
    <col min="10" max="10" width="6.625" customWidth="1"/>
    <col min="11" max="11" width="9.625" customWidth="1"/>
    <col min="12" max="12" width="6.625" customWidth="1"/>
    <col min="13" max="13" width="9.625" customWidth="1"/>
    <col min="14" max="17" width="8.625" customWidth="1"/>
    <col min="19" max="19" width="11" style="124"/>
  </cols>
  <sheetData>
    <row r="1" spans="1:19" ht="24" customHeight="1" thickBot="1">
      <c r="A1" s="256" t="s">
        <v>90</v>
      </c>
      <c r="B1" s="256"/>
      <c r="C1" s="256"/>
      <c r="D1" s="256"/>
      <c r="E1" s="256"/>
      <c r="F1" s="256"/>
      <c r="G1" s="256"/>
      <c r="H1" s="256"/>
      <c r="I1" s="256"/>
      <c r="J1" s="256"/>
      <c r="K1" s="256"/>
      <c r="L1" s="256"/>
      <c r="M1" s="256"/>
      <c r="N1" s="256"/>
      <c r="O1" s="256"/>
      <c r="P1" s="256"/>
      <c r="Q1" s="256"/>
      <c r="S1" s="277" t="s">
        <v>152</v>
      </c>
    </row>
    <row r="2" spans="1:19" ht="24.75" customHeight="1" thickTop="1">
      <c r="A2" s="262" t="s">
        <v>0</v>
      </c>
      <c r="B2" s="263"/>
      <c r="C2" s="266" t="s">
        <v>1</v>
      </c>
      <c r="D2" s="268" t="s">
        <v>88</v>
      </c>
      <c r="E2" s="270" t="s">
        <v>2</v>
      </c>
      <c r="F2" s="271"/>
      <c r="G2" s="271"/>
      <c r="H2" s="272" t="s">
        <v>3</v>
      </c>
      <c r="I2" s="273"/>
      <c r="J2" s="273"/>
      <c r="K2" s="273"/>
      <c r="L2" s="273"/>
      <c r="M2" s="273"/>
      <c r="N2" s="270" t="s">
        <v>95</v>
      </c>
      <c r="O2" s="271"/>
      <c r="P2" s="271"/>
      <c r="Q2" s="1" t="s">
        <v>96</v>
      </c>
      <c r="S2" s="277"/>
    </row>
    <row r="3" spans="1:19" ht="48" customHeight="1">
      <c r="A3" s="264"/>
      <c r="B3" s="265"/>
      <c r="C3" s="267" t="s">
        <v>4</v>
      </c>
      <c r="D3" s="269" t="s">
        <v>5</v>
      </c>
      <c r="E3" s="2" t="s">
        <v>6</v>
      </c>
      <c r="F3" s="2" t="s">
        <v>94</v>
      </c>
      <c r="G3" s="3" t="s">
        <v>7</v>
      </c>
      <c r="H3" s="30" t="s">
        <v>8</v>
      </c>
      <c r="I3" s="4" t="s">
        <v>9</v>
      </c>
      <c r="J3" s="4" t="s">
        <v>7</v>
      </c>
      <c r="K3" s="26" t="s">
        <v>89</v>
      </c>
      <c r="L3" s="4" t="s">
        <v>7</v>
      </c>
      <c r="M3" s="5" t="s">
        <v>10</v>
      </c>
      <c r="N3" s="6" t="s">
        <v>11</v>
      </c>
      <c r="O3" s="6" t="s">
        <v>12</v>
      </c>
      <c r="P3" s="25" t="s">
        <v>13</v>
      </c>
      <c r="Q3" s="31" t="s">
        <v>87</v>
      </c>
      <c r="S3" s="277"/>
    </row>
    <row r="4" spans="1:19" s="35" customFormat="1" ht="18" customHeight="1">
      <c r="A4" s="42" t="s">
        <v>14</v>
      </c>
      <c r="B4" s="43"/>
      <c r="C4" s="44"/>
      <c r="D4" s="44">
        <v>8019763</v>
      </c>
      <c r="E4" s="44">
        <v>28605000</v>
      </c>
      <c r="F4" s="45">
        <f t="shared" ref="F4:F35" si="0">D4/E4</f>
        <v>0.28036227932179691</v>
      </c>
      <c r="G4" s="46"/>
      <c r="H4" s="44">
        <v>7066000</v>
      </c>
      <c r="I4" s="45">
        <f t="shared" ref="I4:I22" si="1">H4/E4</f>
        <v>0.24701975179164481</v>
      </c>
      <c r="J4" s="45"/>
      <c r="K4" s="45">
        <f t="shared" ref="K4:K35" si="2">D4/H4</f>
        <v>1.1349791961505802</v>
      </c>
      <c r="L4" s="47"/>
      <c r="M4" s="48">
        <f>M5+M22+M37</f>
        <v>31</v>
      </c>
      <c r="N4" s="49"/>
      <c r="O4" s="50"/>
      <c r="P4" s="49"/>
      <c r="Q4" s="51">
        <f>AVERAGE(Q6:Q21)</f>
        <v>0.64666666666666661</v>
      </c>
      <c r="S4" s="125"/>
    </row>
    <row r="5" spans="1:19" s="35" customFormat="1" ht="18" customHeight="1">
      <c r="A5" s="62" t="s">
        <v>126</v>
      </c>
      <c r="B5" s="63"/>
      <c r="C5" s="153"/>
      <c r="D5" s="154">
        <f>SUM(D6:D21)</f>
        <v>2696883</v>
      </c>
      <c r="E5" s="154">
        <f>SUM(E6:E21)</f>
        <v>8403000</v>
      </c>
      <c r="F5" s="64">
        <f t="shared" si="0"/>
        <v>0.32094287754373441</v>
      </c>
      <c r="G5" s="155"/>
      <c r="H5" s="154">
        <f>SUM(H6:H21)</f>
        <v>2983000</v>
      </c>
      <c r="I5" s="64">
        <f t="shared" si="1"/>
        <v>0.35499226466738071</v>
      </c>
      <c r="J5" s="64"/>
      <c r="K5" s="64">
        <f t="shared" si="2"/>
        <v>0.90408414347971844</v>
      </c>
      <c r="L5" s="66"/>
      <c r="M5" s="66">
        <f>SUM(M6:M21)</f>
        <v>7</v>
      </c>
      <c r="N5" s="72"/>
      <c r="O5" s="73"/>
      <c r="P5" s="72"/>
      <c r="Q5" s="156"/>
      <c r="S5" s="125">
        <v>1</v>
      </c>
    </row>
    <row r="6" spans="1:19">
      <c r="A6" s="67" t="s">
        <v>20</v>
      </c>
      <c r="B6" s="68"/>
      <c r="C6" s="157" t="s">
        <v>21</v>
      </c>
      <c r="D6" s="158">
        <v>1405102</v>
      </c>
      <c r="E6" s="158">
        <v>3291000</v>
      </c>
      <c r="F6" s="69">
        <f t="shared" si="0"/>
        <v>0.42695290185353996</v>
      </c>
      <c r="G6" s="159">
        <v>2</v>
      </c>
      <c r="H6" s="158">
        <v>1300000</v>
      </c>
      <c r="I6" s="69">
        <f t="shared" si="1"/>
        <v>0.3950167122455181</v>
      </c>
      <c r="J6" s="70">
        <v>8</v>
      </c>
      <c r="K6" s="69">
        <f t="shared" si="2"/>
        <v>1.0808476923076924</v>
      </c>
      <c r="L6" s="71">
        <v>27</v>
      </c>
      <c r="M6" s="71">
        <f t="shared" ref="M6:M21" si="3">IF(K6&gt;=1,1,0)</f>
        <v>1</v>
      </c>
      <c r="N6" s="75" t="s">
        <v>17</v>
      </c>
      <c r="O6" s="76" t="s">
        <v>17</v>
      </c>
      <c r="P6" s="75" t="s">
        <v>17</v>
      </c>
      <c r="Q6" s="160"/>
      <c r="S6" s="125">
        <v>2</v>
      </c>
    </row>
    <row r="7" spans="1:19">
      <c r="A7" s="67" t="s">
        <v>22</v>
      </c>
      <c r="B7" s="68"/>
      <c r="C7" s="157" t="s">
        <v>21</v>
      </c>
      <c r="D7" s="158">
        <v>125402</v>
      </c>
      <c r="E7" s="158">
        <v>501000</v>
      </c>
      <c r="F7" s="69">
        <f t="shared" si="0"/>
        <v>0.25030339321357287</v>
      </c>
      <c r="G7" s="159">
        <v>21</v>
      </c>
      <c r="H7" s="158">
        <v>92000</v>
      </c>
      <c r="I7" s="69">
        <f t="shared" si="1"/>
        <v>0.18363273453093812</v>
      </c>
      <c r="J7" s="70">
        <v>29</v>
      </c>
      <c r="K7" s="69">
        <f t="shared" si="2"/>
        <v>1.3630652173913043</v>
      </c>
      <c r="L7" s="71">
        <v>18</v>
      </c>
      <c r="M7" s="71">
        <f t="shared" si="3"/>
        <v>1</v>
      </c>
      <c r="N7" s="75" t="s">
        <v>17</v>
      </c>
      <c r="O7" s="76" t="s">
        <v>17</v>
      </c>
      <c r="P7" s="75" t="s">
        <v>17</v>
      </c>
      <c r="Q7" s="160"/>
      <c r="S7" s="125">
        <v>3</v>
      </c>
    </row>
    <row r="8" spans="1:19">
      <c r="A8" s="67" t="s">
        <v>23</v>
      </c>
      <c r="B8" s="68"/>
      <c r="C8" s="157" t="s">
        <v>21</v>
      </c>
      <c r="D8" s="158">
        <v>79192</v>
      </c>
      <c r="E8" s="158">
        <v>216000</v>
      </c>
      <c r="F8" s="69">
        <f t="shared" si="0"/>
        <v>0.36662962962962964</v>
      </c>
      <c r="G8" s="159">
        <v>7</v>
      </c>
      <c r="H8" s="158">
        <v>33000</v>
      </c>
      <c r="I8" s="69">
        <f t="shared" si="1"/>
        <v>0.15277777777777779</v>
      </c>
      <c r="J8" s="70">
        <v>47</v>
      </c>
      <c r="K8" s="69">
        <f t="shared" si="2"/>
        <v>2.399757575757576</v>
      </c>
      <c r="L8" s="71">
        <v>1</v>
      </c>
      <c r="M8" s="71">
        <f t="shared" si="3"/>
        <v>1</v>
      </c>
      <c r="N8" s="75" t="s">
        <v>17</v>
      </c>
      <c r="O8" s="76" t="s">
        <v>17</v>
      </c>
      <c r="P8" s="75" t="s">
        <v>17</v>
      </c>
      <c r="Q8" s="160"/>
      <c r="S8" s="125">
        <v>4</v>
      </c>
    </row>
    <row r="9" spans="1:19">
      <c r="A9" s="67" t="s">
        <v>15</v>
      </c>
      <c r="B9" s="68"/>
      <c r="C9" s="157" t="s">
        <v>16</v>
      </c>
      <c r="D9" s="158">
        <v>14087</v>
      </c>
      <c r="E9" s="158">
        <v>48000</v>
      </c>
      <c r="F9" s="69">
        <f t="shared" si="0"/>
        <v>0.29347916666666668</v>
      </c>
      <c r="G9" s="159">
        <v>13</v>
      </c>
      <c r="H9" s="158">
        <v>8000</v>
      </c>
      <c r="I9" s="69">
        <f t="shared" si="1"/>
        <v>0.16666666666666666</v>
      </c>
      <c r="J9" s="70">
        <v>38</v>
      </c>
      <c r="K9" s="69">
        <f t="shared" si="2"/>
        <v>1.760875</v>
      </c>
      <c r="L9" s="71">
        <v>9</v>
      </c>
      <c r="M9" s="71">
        <f t="shared" si="3"/>
        <v>1</v>
      </c>
      <c r="N9" s="75" t="s">
        <v>17</v>
      </c>
      <c r="O9" s="76" t="s">
        <v>17</v>
      </c>
      <c r="P9" s="75" t="s">
        <v>17</v>
      </c>
      <c r="Q9" s="161">
        <v>0.69</v>
      </c>
      <c r="S9" s="125">
        <v>5</v>
      </c>
    </row>
    <row r="10" spans="1:19">
      <c r="A10" s="67" t="s">
        <v>121</v>
      </c>
      <c r="B10" s="68"/>
      <c r="C10" s="157" t="s">
        <v>21</v>
      </c>
      <c r="D10" s="158">
        <v>10714</v>
      </c>
      <c r="E10" s="158">
        <v>36000</v>
      </c>
      <c r="F10" s="69">
        <f t="shared" si="0"/>
        <v>0.2976111111111111</v>
      </c>
      <c r="G10" s="159"/>
      <c r="H10" s="158">
        <v>43000</v>
      </c>
      <c r="I10" s="69">
        <f t="shared" si="1"/>
        <v>1.1944444444444444</v>
      </c>
      <c r="J10" s="70"/>
      <c r="K10" s="69">
        <f t="shared" si="2"/>
        <v>0.24916279069767441</v>
      </c>
      <c r="L10" s="71">
        <v>50</v>
      </c>
      <c r="M10" s="71">
        <f t="shared" si="3"/>
        <v>0</v>
      </c>
      <c r="N10" s="75" t="s">
        <v>101</v>
      </c>
      <c r="O10" s="275" t="s">
        <v>130</v>
      </c>
      <c r="P10" s="276"/>
      <c r="Q10" s="161"/>
      <c r="S10" s="125">
        <v>6</v>
      </c>
    </row>
    <row r="11" spans="1:19">
      <c r="A11" s="67" t="s">
        <v>24</v>
      </c>
      <c r="B11" s="68"/>
      <c r="C11" s="157" t="s">
        <v>21</v>
      </c>
      <c r="D11" s="158">
        <v>8592</v>
      </c>
      <c r="E11" s="158">
        <v>58000</v>
      </c>
      <c r="F11" s="69">
        <f t="shared" si="0"/>
        <v>0.14813793103448275</v>
      </c>
      <c r="G11" s="159">
        <v>46</v>
      </c>
      <c r="H11" s="158">
        <v>9000</v>
      </c>
      <c r="I11" s="69">
        <f t="shared" si="1"/>
        <v>0.15517241379310345</v>
      </c>
      <c r="J11" s="70">
        <v>44</v>
      </c>
      <c r="K11" s="69">
        <f t="shared" si="2"/>
        <v>0.95466666666666666</v>
      </c>
      <c r="L11" s="71">
        <v>33</v>
      </c>
      <c r="M11" s="71">
        <f t="shared" si="3"/>
        <v>0</v>
      </c>
      <c r="N11" s="75" t="s">
        <v>17</v>
      </c>
      <c r="O11" s="76" t="s">
        <v>17</v>
      </c>
      <c r="P11" s="75" t="s">
        <v>17</v>
      </c>
      <c r="Q11" s="160"/>
      <c r="S11" s="125">
        <v>7</v>
      </c>
    </row>
    <row r="12" spans="1:19">
      <c r="A12" s="67" t="s">
        <v>18</v>
      </c>
      <c r="B12" s="68"/>
      <c r="C12" s="157" t="s">
        <v>16</v>
      </c>
      <c r="D12" s="158">
        <v>217492</v>
      </c>
      <c r="E12" s="158">
        <v>937000</v>
      </c>
      <c r="F12" s="69">
        <f t="shared" si="0"/>
        <v>0.23211526147278549</v>
      </c>
      <c r="G12" s="159">
        <v>27</v>
      </c>
      <c r="H12" s="158">
        <v>143000</v>
      </c>
      <c r="I12" s="69">
        <f t="shared" si="1"/>
        <v>0.15261472785485591</v>
      </c>
      <c r="J12" s="70">
        <v>48</v>
      </c>
      <c r="K12" s="69">
        <f t="shared" si="2"/>
        <v>1.5209230769230768</v>
      </c>
      <c r="L12" s="71">
        <v>16</v>
      </c>
      <c r="M12" s="71">
        <f t="shared" si="3"/>
        <v>1</v>
      </c>
      <c r="N12" s="75" t="s">
        <v>17</v>
      </c>
      <c r="O12" s="76" t="s">
        <v>17</v>
      </c>
      <c r="P12" s="75" t="s">
        <v>17</v>
      </c>
      <c r="Q12" s="161">
        <v>0.52</v>
      </c>
      <c r="S12" s="125">
        <v>8</v>
      </c>
    </row>
    <row r="13" spans="1:19">
      <c r="A13" s="67" t="s">
        <v>25</v>
      </c>
      <c r="B13" s="68"/>
      <c r="C13" s="157" t="s">
        <v>21</v>
      </c>
      <c r="D13" s="158">
        <v>67757</v>
      </c>
      <c r="E13" s="158">
        <v>419000</v>
      </c>
      <c r="F13" s="69">
        <f t="shared" si="0"/>
        <v>0.16171121718377088</v>
      </c>
      <c r="G13" s="159">
        <v>43</v>
      </c>
      <c r="H13" s="158">
        <v>150000</v>
      </c>
      <c r="I13" s="69">
        <f t="shared" si="1"/>
        <v>0.35799522673031026</v>
      </c>
      <c r="J13" s="70">
        <v>9</v>
      </c>
      <c r="K13" s="69">
        <f t="shared" si="2"/>
        <v>0.45171333333333336</v>
      </c>
      <c r="L13" s="71">
        <v>45</v>
      </c>
      <c r="M13" s="71">
        <f t="shared" si="3"/>
        <v>0</v>
      </c>
      <c r="N13" s="75" t="s">
        <v>17</v>
      </c>
      <c r="O13" s="76" t="s">
        <v>17</v>
      </c>
      <c r="P13" s="75" t="s">
        <v>17</v>
      </c>
      <c r="Q13" s="160"/>
      <c r="S13" s="125">
        <v>9</v>
      </c>
    </row>
    <row r="14" spans="1:19">
      <c r="A14" s="67" t="s">
        <v>26</v>
      </c>
      <c r="B14" s="68"/>
      <c r="C14" s="157" t="s">
        <v>21</v>
      </c>
      <c r="D14" s="158">
        <v>31695</v>
      </c>
      <c r="E14" s="158">
        <v>259000</v>
      </c>
      <c r="F14" s="69">
        <f t="shared" si="0"/>
        <v>0.12237451737451738</v>
      </c>
      <c r="G14" s="159">
        <v>48</v>
      </c>
      <c r="H14" s="158">
        <v>250000</v>
      </c>
      <c r="I14" s="69">
        <f t="shared" si="1"/>
        <v>0.96525096525096521</v>
      </c>
      <c r="J14" s="70">
        <v>2</v>
      </c>
      <c r="K14" s="69">
        <f t="shared" si="2"/>
        <v>0.12678</v>
      </c>
      <c r="L14" s="71">
        <v>51</v>
      </c>
      <c r="M14" s="71">
        <f t="shared" si="3"/>
        <v>0</v>
      </c>
      <c r="N14" s="75" t="s">
        <v>17</v>
      </c>
      <c r="O14" s="75" t="s">
        <v>17</v>
      </c>
      <c r="P14" s="75" t="s">
        <v>17</v>
      </c>
      <c r="Q14" s="162"/>
      <c r="S14" s="125">
        <v>10</v>
      </c>
    </row>
    <row r="15" spans="1:19">
      <c r="A15" s="67" t="s">
        <v>27</v>
      </c>
      <c r="B15" s="68"/>
      <c r="C15" s="157" t="s">
        <v>21</v>
      </c>
      <c r="D15" s="158">
        <v>48495</v>
      </c>
      <c r="E15" s="158">
        <v>298000</v>
      </c>
      <c r="F15" s="69">
        <f t="shared" si="0"/>
        <v>0.16273489932885907</v>
      </c>
      <c r="G15" s="159">
        <v>42</v>
      </c>
      <c r="H15" s="158">
        <v>67000</v>
      </c>
      <c r="I15" s="69">
        <f t="shared" si="1"/>
        <v>0.22483221476510068</v>
      </c>
      <c r="J15" s="70">
        <v>13</v>
      </c>
      <c r="K15" s="69">
        <f t="shared" si="2"/>
        <v>0.72380597014925374</v>
      </c>
      <c r="L15" s="71">
        <v>39</v>
      </c>
      <c r="M15" s="71">
        <f t="shared" si="3"/>
        <v>0</v>
      </c>
      <c r="N15" s="75" t="s">
        <v>17</v>
      </c>
      <c r="O15" s="75" t="s">
        <v>17</v>
      </c>
      <c r="P15" s="75" t="s">
        <v>17</v>
      </c>
      <c r="Q15" s="162"/>
      <c r="S15" s="125">
        <v>11</v>
      </c>
    </row>
    <row r="16" spans="1:19">
      <c r="A16" s="67" t="s">
        <v>28</v>
      </c>
      <c r="B16" s="68"/>
      <c r="C16" s="157" t="s">
        <v>21</v>
      </c>
      <c r="D16" s="158">
        <v>370451</v>
      </c>
      <c r="E16" s="158">
        <v>1264000</v>
      </c>
      <c r="F16" s="69">
        <f t="shared" si="0"/>
        <v>0.29307832278481011</v>
      </c>
      <c r="G16" s="159">
        <v>14</v>
      </c>
      <c r="H16" s="158">
        <v>218000</v>
      </c>
      <c r="I16" s="69">
        <f t="shared" si="1"/>
        <v>0.17246835443037975</v>
      </c>
      <c r="J16" s="70">
        <v>34</v>
      </c>
      <c r="K16" s="69">
        <f t="shared" si="2"/>
        <v>1.6993165137614679</v>
      </c>
      <c r="L16" s="71">
        <v>11</v>
      </c>
      <c r="M16" s="71">
        <f t="shared" si="3"/>
        <v>1</v>
      </c>
      <c r="N16" s="75" t="s">
        <v>17</v>
      </c>
      <c r="O16" s="75" t="s">
        <v>17</v>
      </c>
      <c r="P16" s="75" t="s">
        <v>17</v>
      </c>
      <c r="Q16" s="162"/>
      <c r="S16" s="125">
        <v>12</v>
      </c>
    </row>
    <row r="17" spans="1:19">
      <c r="A17" s="67" t="s">
        <v>29</v>
      </c>
      <c r="B17" s="68"/>
      <c r="C17" s="157" t="s">
        <v>21</v>
      </c>
      <c r="D17" s="158">
        <v>68308</v>
      </c>
      <c r="E17" s="158">
        <v>337000</v>
      </c>
      <c r="F17" s="69">
        <f t="shared" si="0"/>
        <v>0.20269436201780416</v>
      </c>
      <c r="G17" s="159">
        <v>33</v>
      </c>
      <c r="H17" s="158">
        <v>237000</v>
      </c>
      <c r="I17" s="69">
        <f t="shared" si="1"/>
        <v>0.70326409495548958</v>
      </c>
      <c r="J17" s="70">
        <v>4</v>
      </c>
      <c r="K17" s="69">
        <f t="shared" si="2"/>
        <v>0.2882194092827004</v>
      </c>
      <c r="L17" s="71">
        <v>49</v>
      </c>
      <c r="M17" s="71">
        <f t="shared" si="3"/>
        <v>0</v>
      </c>
      <c r="N17" s="75" t="s">
        <v>17</v>
      </c>
      <c r="O17" s="75" t="s">
        <v>17</v>
      </c>
      <c r="P17" s="75" t="s">
        <v>17</v>
      </c>
      <c r="Q17" s="162"/>
      <c r="S17" s="125">
        <v>13</v>
      </c>
    </row>
    <row r="18" spans="1:19">
      <c r="A18" s="67" t="s">
        <v>30</v>
      </c>
      <c r="B18" s="68"/>
      <c r="C18" s="157" t="s">
        <v>21</v>
      </c>
      <c r="D18" s="158">
        <v>28485</v>
      </c>
      <c r="E18" s="158">
        <v>70000</v>
      </c>
      <c r="F18" s="69">
        <f t="shared" si="0"/>
        <v>0.40692857142857142</v>
      </c>
      <c r="G18" s="159">
        <v>3</v>
      </c>
      <c r="H18" s="158">
        <v>12000</v>
      </c>
      <c r="I18" s="69">
        <f t="shared" si="1"/>
        <v>0.17142857142857143</v>
      </c>
      <c r="J18" s="70">
        <v>36</v>
      </c>
      <c r="K18" s="69">
        <f t="shared" si="2"/>
        <v>2.3737499999999998</v>
      </c>
      <c r="L18" s="71">
        <v>2</v>
      </c>
      <c r="M18" s="71">
        <f t="shared" si="3"/>
        <v>1</v>
      </c>
      <c r="N18" s="75" t="s">
        <v>17</v>
      </c>
      <c r="O18" s="76" t="s">
        <v>17</v>
      </c>
      <c r="P18" s="75" t="s">
        <v>17</v>
      </c>
      <c r="Q18" s="160"/>
      <c r="S18" s="125">
        <v>14</v>
      </c>
    </row>
    <row r="19" spans="1:19">
      <c r="A19" s="67" t="s">
        <v>31</v>
      </c>
      <c r="B19" s="68"/>
      <c r="C19" s="157" t="s">
        <v>21</v>
      </c>
      <c r="D19" s="158">
        <v>38048</v>
      </c>
      <c r="E19" s="158">
        <v>45000</v>
      </c>
      <c r="F19" s="69">
        <f t="shared" si="0"/>
        <v>0.8455111111111111</v>
      </c>
      <c r="G19" s="159">
        <v>1</v>
      </c>
      <c r="H19" s="158">
        <v>57000</v>
      </c>
      <c r="I19" s="69">
        <f t="shared" si="1"/>
        <v>1.2666666666666666</v>
      </c>
      <c r="J19" s="70">
        <v>1</v>
      </c>
      <c r="K19" s="69">
        <f t="shared" si="2"/>
        <v>0.66750877192982461</v>
      </c>
      <c r="L19" s="71">
        <v>42</v>
      </c>
      <c r="M19" s="71">
        <f t="shared" si="3"/>
        <v>0</v>
      </c>
      <c r="N19" s="75" t="s">
        <v>17</v>
      </c>
      <c r="O19" s="76" t="s">
        <v>17</v>
      </c>
      <c r="P19" s="75" t="s">
        <v>17</v>
      </c>
      <c r="Q19" s="160"/>
      <c r="S19" s="125">
        <v>15</v>
      </c>
    </row>
    <row r="20" spans="1:19">
      <c r="A20" s="67" t="s">
        <v>32</v>
      </c>
      <c r="B20" s="68"/>
      <c r="C20" s="157" t="s">
        <v>21</v>
      </c>
      <c r="D20" s="158">
        <v>163207</v>
      </c>
      <c r="E20" s="158">
        <v>507000</v>
      </c>
      <c r="F20" s="69">
        <f t="shared" si="0"/>
        <v>0.32190729783037475</v>
      </c>
      <c r="G20" s="159">
        <v>10</v>
      </c>
      <c r="H20" s="158">
        <v>340000</v>
      </c>
      <c r="I20" s="69">
        <f t="shared" si="1"/>
        <v>0.67061143984220906</v>
      </c>
      <c r="J20" s="70">
        <v>5</v>
      </c>
      <c r="K20" s="69">
        <f t="shared" si="2"/>
        <v>0.48002058823529414</v>
      </c>
      <c r="L20" s="71">
        <v>44</v>
      </c>
      <c r="M20" s="71">
        <f t="shared" si="3"/>
        <v>0</v>
      </c>
      <c r="N20" s="75" t="s">
        <v>17</v>
      </c>
      <c r="O20" s="76" t="s">
        <v>17</v>
      </c>
      <c r="P20" s="75" t="s">
        <v>17</v>
      </c>
      <c r="Q20" s="160"/>
      <c r="S20" s="125">
        <v>16</v>
      </c>
    </row>
    <row r="21" spans="1:19">
      <c r="A21" s="67" t="s">
        <v>19</v>
      </c>
      <c r="B21" s="68"/>
      <c r="C21" s="157" t="s">
        <v>16</v>
      </c>
      <c r="D21" s="158">
        <v>19856</v>
      </c>
      <c r="E21" s="158">
        <v>117000</v>
      </c>
      <c r="F21" s="69">
        <f t="shared" si="0"/>
        <v>0.16970940170940171</v>
      </c>
      <c r="G21" s="159">
        <v>39</v>
      </c>
      <c r="H21" s="158">
        <v>24000</v>
      </c>
      <c r="I21" s="69">
        <f t="shared" si="1"/>
        <v>0.20512820512820512</v>
      </c>
      <c r="J21" s="70">
        <v>16</v>
      </c>
      <c r="K21" s="69">
        <f t="shared" si="2"/>
        <v>0.82733333333333337</v>
      </c>
      <c r="L21" s="71">
        <v>36</v>
      </c>
      <c r="M21" s="71">
        <f t="shared" si="3"/>
        <v>0</v>
      </c>
      <c r="N21" s="75" t="s">
        <v>17</v>
      </c>
      <c r="O21" s="76" t="s">
        <v>17</v>
      </c>
      <c r="P21" s="75" t="s">
        <v>17</v>
      </c>
      <c r="Q21" s="161">
        <v>0.73</v>
      </c>
      <c r="S21" s="125">
        <v>17</v>
      </c>
    </row>
    <row r="22" spans="1:19" s="35" customFormat="1" ht="18" customHeight="1">
      <c r="A22" s="163" t="s">
        <v>97</v>
      </c>
      <c r="B22" s="164"/>
      <c r="C22" s="165"/>
      <c r="D22" s="166">
        <f>D23+D30</f>
        <v>927353</v>
      </c>
      <c r="E22" s="166">
        <f>E23+E30</f>
        <v>3991000</v>
      </c>
      <c r="F22" s="167">
        <f t="shared" si="0"/>
        <v>0.23236106239037835</v>
      </c>
      <c r="G22" s="168"/>
      <c r="H22" s="166">
        <f>H23+H30</f>
        <v>964000</v>
      </c>
      <c r="I22" s="167">
        <f t="shared" si="1"/>
        <v>0.24154347281383112</v>
      </c>
      <c r="J22" s="169"/>
      <c r="K22" s="167">
        <f t="shared" si="2"/>
        <v>0.96198443983402493</v>
      </c>
      <c r="L22" s="170"/>
      <c r="M22" s="170">
        <f>M23+M30</f>
        <v>7</v>
      </c>
      <c r="N22" s="171"/>
      <c r="O22" s="172"/>
      <c r="P22" s="173"/>
      <c r="Q22" s="174">
        <f>AVERAGE(Q24:Q29,Q32:Q36)</f>
        <v>0.77</v>
      </c>
      <c r="S22" s="125">
        <v>18</v>
      </c>
    </row>
    <row r="23" spans="1:19" s="35" customFormat="1" ht="18" customHeight="1">
      <c r="A23" s="175" t="s">
        <v>98</v>
      </c>
      <c r="B23" s="176"/>
      <c r="C23" s="177"/>
      <c r="D23" s="178">
        <f>SUM(D24:D29)</f>
        <v>571730</v>
      </c>
      <c r="E23" s="178">
        <f>SUM(E24:E29)</f>
        <v>2298000</v>
      </c>
      <c r="F23" s="179">
        <f t="shared" si="0"/>
        <v>0.2487946040034813</v>
      </c>
      <c r="G23" s="180"/>
      <c r="H23" s="178">
        <f>SUM(H24:H29)</f>
        <v>566000</v>
      </c>
      <c r="I23" s="179">
        <f>H23/E23</f>
        <v>0.24630113141862489</v>
      </c>
      <c r="J23" s="181"/>
      <c r="K23" s="179">
        <f t="shared" si="2"/>
        <v>1.0101236749116609</v>
      </c>
      <c r="L23" s="182"/>
      <c r="M23" s="182">
        <f>SUM(M24:M29)</f>
        <v>4</v>
      </c>
      <c r="N23" s="183"/>
      <c r="O23" s="184"/>
      <c r="P23" s="185"/>
      <c r="Q23" s="186">
        <f>AVERAGE(Q24:Q29)</f>
        <v>0.76</v>
      </c>
      <c r="S23" s="125">
        <v>19</v>
      </c>
    </row>
    <row r="24" spans="1:19">
      <c r="A24" s="187" t="s">
        <v>38</v>
      </c>
      <c r="B24" s="188"/>
      <c r="C24" s="189" t="s">
        <v>16</v>
      </c>
      <c r="D24" s="190">
        <v>43446</v>
      </c>
      <c r="E24" s="190">
        <v>227000</v>
      </c>
      <c r="F24" s="191">
        <f t="shared" si="0"/>
        <v>0.19139207048458151</v>
      </c>
      <c r="G24" s="192">
        <v>34</v>
      </c>
      <c r="H24" s="190">
        <v>51000</v>
      </c>
      <c r="I24" s="191">
        <f t="shared" ref="I24:I29" si="4">H24/E24</f>
        <v>0.22466960352422907</v>
      </c>
      <c r="J24" s="193">
        <v>14</v>
      </c>
      <c r="K24" s="191">
        <f t="shared" si="2"/>
        <v>0.85188235294117642</v>
      </c>
      <c r="L24" s="194">
        <v>35</v>
      </c>
      <c r="M24" s="194">
        <f t="shared" ref="M24:M29" si="5">IF(K24&gt;=1,1,0)</f>
        <v>0</v>
      </c>
      <c r="N24" s="216" t="s">
        <v>17</v>
      </c>
      <c r="O24" s="217" t="s">
        <v>36</v>
      </c>
      <c r="P24" s="216" t="s">
        <v>36</v>
      </c>
      <c r="Q24" s="195">
        <v>0.88</v>
      </c>
      <c r="S24" s="125">
        <v>20</v>
      </c>
    </row>
    <row r="25" spans="1:19">
      <c r="A25" s="187" t="s">
        <v>40</v>
      </c>
      <c r="B25" s="188"/>
      <c r="C25" s="189" t="s">
        <v>21</v>
      </c>
      <c r="D25" s="190">
        <v>82747</v>
      </c>
      <c r="E25" s="190">
        <v>302000</v>
      </c>
      <c r="F25" s="191">
        <f t="shared" si="0"/>
        <v>0.27399668874172184</v>
      </c>
      <c r="G25" s="192">
        <v>16</v>
      </c>
      <c r="H25" s="190">
        <v>220000</v>
      </c>
      <c r="I25" s="191">
        <f t="shared" si="4"/>
        <v>0.72847682119205293</v>
      </c>
      <c r="J25" s="193">
        <v>3</v>
      </c>
      <c r="K25" s="191">
        <f t="shared" si="2"/>
        <v>0.37612272727272728</v>
      </c>
      <c r="L25" s="194">
        <v>48</v>
      </c>
      <c r="M25" s="194">
        <f t="shared" si="5"/>
        <v>0</v>
      </c>
      <c r="N25" s="216" t="s">
        <v>17</v>
      </c>
      <c r="O25" s="217" t="s">
        <v>36</v>
      </c>
      <c r="P25" s="216" t="s">
        <v>17</v>
      </c>
      <c r="Q25" s="196"/>
      <c r="S25" s="125">
        <v>21</v>
      </c>
    </row>
    <row r="26" spans="1:19">
      <c r="A26" s="197" t="s">
        <v>35</v>
      </c>
      <c r="B26" s="188"/>
      <c r="C26" s="189" t="s">
        <v>34</v>
      </c>
      <c r="D26" s="190">
        <v>152335</v>
      </c>
      <c r="E26" s="190">
        <v>657000</v>
      </c>
      <c r="F26" s="191">
        <f t="shared" si="0"/>
        <v>0.23186453576864535</v>
      </c>
      <c r="G26" s="192">
        <v>28</v>
      </c>
      <c r="H26" s="190">
        <v>118000</v>
      </c>
      <c r="I26" s="191">
        <f t="shared" si="4"/>
        <v>0.17960426179604261</v>
      </c>
      <c r="J26" s="193">
        <v>30</v>
      </c>
      <c r="K26" s="191">
        <f t="shared" si="2"/>
        <v>1.2909745762711864</v>
      </c>
      <c r="L26" s="194">
        <v>19</v>
      </c>
      <c r="M26" s="194">
        <f t="shared" si="5"/>
        <v>1</v>
      </c>
      <c r="N26" s="216" t="s">
        <v>17</v>
      </c>
      <c r="O26" s="217" t="s">
        <v>36</v>
      </c>
      <c r="P26" s="216" t="s">
        <v>36</v>
      </c>
      <c r="Q26" s="195">
        <v>0.82</v>
      </c>
      <c r="S26" s="125">
        <v>22</v>
      </c>
    </row>
    <row r="27" spans="1:19">
      <c r="A27" s="197" t="s">
        <v>37</v>
      </c>
      <c r="B27" s="188"/>
      <c r="C27" s="189" t="s">
        <v>34</v>
      </c>
      <c r="D27" s="190">
        <v>36584</v>
      </c>
      <c r="E27" s="190">
        <v>152000</v>
      </c>
      <c r="F27" s="191">
        <f t="shared" si="0"/>
        <v>0.24068421052631578</v>
      </c>
      <c r="G27" s="192">
        <v>24</v>
      </c>
      <c r="H27" s="190">
        <v>31000</v>
      </c>
      <c r="I27" s="191">
        <f t="shared" si="4"/>
        <v>0.20394736842105263</v>
      </c>
      <c r="J27" s="193">
        <v>17</v>
      </c>
      <c r="K27" s="191">
        <f t="shared" si="2"/>
        <v>1.1801290322580644</v>
      </c>
      <c r="L27" s="194">
        <v>23</v>
      </c>
      <c r="M27" s="194">
        <f t="shared" si="5"/>
        <v>1</v>
      </c>
      <c r="N27" s="216" t="s">
        <v>17</v>
      </c>
      <c r="O27" s="217" t="s">
        <v>36</v>
      </c>
      <c r="P27" s="216" t="s">
        <v>36</v>
      </c>
      <c r="Q27" s="195">
        <v>0.66</v>
      </c>
      <c r="S27" s="125">
        <v>23</v>
      </c>
    </row>
    <row r="28" spans="1:19">
      <c r="A28" s="187" t="s">
        <v>39</v>
      </c>
      <c r="B28" s="188"/>
      <c r="C28" s="189" t="s">
        <v>16</v>
      </c>
      <c r="D28" s="190">
        <v>40262</v>
      </c>
      <c r="E28" s="190">
        <v>137000</v>
      </c>
      <c r="F28" s="191">
        <f t="shared" si="0"/>
        <v>0.29388321167883213</v>
      </c>
      <c r="G28" s="192">
        <v>12</v>
      </c>
      <c r="H28" s="190">
        <v>19000</v>
      </c>
      <c r="I28" s="191">
        <f t="shared" si="4"/>
        <v>0.13868613138686131</v>
      </c>
      <c r="J28" s="193">
        <v>50</v>
      </c>
      <c r="K28" s="191">
        <f t="shared" si="2"/>
        <v>2.1190526315789473</v>
      </c>
      <c r="L28" s="194">
        <v>3</v>
      </c>
      <c r="M28" s="194">
        <f t="shared" si="5"/>
        <v>1</v>
      </c>
      <c r="N28" s="216" t="s">
        <v>17</v>
      </c>
      <c r="O28" s="217" t="s">
        <v>36</v>
      </c>
      <c r="P28" s="216" t="s">
        <v>17</v>
      </c>
      <c r="Q28" s="195">
        <v>0.73</v>
      </c>
      <c r="S28" s="125">
        <v>24</v>
      </c>
    </row>
    <row r="29" spans="1:19">
      <c r="A29" s="187" t="s">
        <v>33</v>
      </c>
      <c r="B29" s="188"/>
      <c r="C29" s="189" t="s">
        <v>34</v>
      </c>
      <c r="D29" s="190">
        <v>216356</v>
      </c>
      <c r="E29" s="190">
        <v>823000</v>
      </c>
      <c r="F29" s="191">
        <f t="shared" si="0"/>
        <v>0.26288699878493316</v>
      </c>
      <c r="G29" s="192">
        <v>17</v>
      </c>
      <c r="H29" s="190">
        <v>127000</v>
      </c>
      <c r="I29" s="191">
        <f t="shared" si="4"/>
        <v>0.1543134872417983</v>
      </c>
      <c r="J29" s="193">
        <v>45</v>
      </c>
      <c r="K29" s="191">
        <f t="shared" si="2"/>
        <v>1.7035905511811023</v>
      </c>
      <c r="L29" s="194">
        <v>10</v>
      </c>
      <c r="M29" s="194">
        <f t="shared" si="5"/>
        <v>1</v>
      </c>
      <c r="N29" s="216" t="s">
        <v>17</v>
      </c>
      <c r="O29" s="217" t="s">
        <v>17</v>
      </c>
      <c r="P29" s="216" t="s">
        <v>36</v>
      </c>
      <c r="Q29" s="195">
        <v>0.71</v>
      </c>
      <c r="S29" s="125">
        <v>25</v>
      </c>
    </row>
    <row r="30" spans="1:19">
      <c r="A30" s="198" t="s">
        <v>99</v>
      </c>
      <c r="B30" s="199"/>
      <c r="C30" s="200"/>
      <c r="D30" s="201">
        <f>SUM(D31:D36)</f>
        <v>355623</v>
      </c>
      <c r="E30" s="201">
        <f>SUM(E31:E36)</f>
        <v>1693000</v>
      </c>
      <c r="F30" s="202">
        <f t="shared" si="0"/>
        <v>0.21005493207324277</v>
      </c>
      <c r="G30" s="203"/>
      <c r="H30" s="201">
        <f>SUM(H31:H36)</f>
        <v>398000</v>
      </c>
      <c r="I30" s="202">
        <f>H30/E30</f>
        <v>0.23508564678086238</v>
      </c>
      <c r="J30" s="204"/>
      <c r="K30" s="202">
        <f t="shared" si="2"/>
        <v>0.89352512562814068</v>
      </c>
      <c r="L30" s="205"/>
      <c r="M30" s="206">
        <f>SUM(M31:M36)</f>
        <v>3</v>
      </c>
      <c r="N30" s="207"/>
      <c r="O30" s="208"/>
      <c r="P30" s="207"/>
      <c r="Q30" s="209">
        <f>AVERAGE(Q31:Q36)</f>
        <v>0.78666666666666663</v>
      </c>
      <c r="S30" s="125">
        <v>26</v>
      </c>
    </row>
    <row r="31" spans="1:19">
      <c r="A31" s="210" t="s">
        <v>45</v>
      </c>
      <c r="B31" s="199"/>
      <c r="C31" s="200" t="s">
        <v>16</v>
      </c>
      <c r="D31" s="211">
        <v>29163</v>
      </c>
      <c r="E31" s="211">
        <v>262000</v>
      </c>
      <c r="F31" s="212">
        <f t="shared" si="0"/>
        <v>0.1113091603053435</v>
      </c>
      <c r="G31" s="203">
        <v>49</v>
      </c>
      <c r="H31" s="211">
        <v>41000</v>
      </c>
      <c r="I31" s="212">
        <f t="shared" ref="I31:I61" si="6">H31/E31</f>
        <v>0.15648854961832062</v>
      </c>
      <c r="J31" s="213">
        <v>43</v>
      </c>
      <c r="K31" s="212">
        <f t="shared" si="2"/>
        <v>0.71129268292682923</v>
      </c>
      <c r="L31" s="205">
        <v>40</v>
      </c>
      <c r="M31" s="205">
        <f t="shared" ref="M31:M36" si="7">IF(K31&gt;=1,1,0)</f>
        <v>0</v>
      </c>
      <c r="N31" s="218" t="s">
        <v>36</v>
      </c>
      <c r="O31" s="219" t="s">
        <v>17</v>
      </c>
      <c r="P31" s="218" t="s">
        <v>36</v>
      </c>
      <c r="Q31" s="214"/>
      <c r="S31" s="125">
        <v>27</v>
      </c>
    </row>
    <row r="32" spans="1:19">
      <c r="A32" s="210" t="s">
        <v>41</v>
      </c>
      <c r="B32" s="199"/>
      <c r="C32" s="200" t="s">
        <v>34</v>
      </c>
      <c r="D32" s="211">
        <v>44258</v>
      </c>
      <c r="E32" s="211">
        <v>122000</v>
      </c>
      <c r="F32" s="212">
        <f t="shared" si="0"/>
        <v>0.36277049180327869</v>
      </c>
      <c r="G32" s="203">
        <v>8</v>
      </c>
      <c r="H32" s="211">
        <v>23000</v>
      </c>
      <c r="I32" s="212">
        <f t="shared" si="6"/>
        <v>0.18852459016393441</v>
      </c>
      <c r="J32" s="213">
        <v>25</v>
      </c>
      <c r="K32" s="212">
        <f t="shared" si="2"/>
        <v>1.9242608695652175</v>
      </c>
      <c r="L32" s="205">
        <v>5</v>
      </c>
      <c r="M32" s="205">
        <f t="shared" si="7"/>
        <v>1</v>
      </c>
      <c r="N32" s="218" t="s">
        <v>36</v>
      </c>
      <c r="O32" s="219" t="s">
        <v>17</v>
      </c>
      <c r="P32" s="220" t="s">
        <v>17</v>
      </c>
      <c r="Q32" s="215">
        <v>0.74</v>
      </c>
      <c r="S32" s="125">
        <v>28</v>
      </c>
    </row>
    <row r="33" spans="1:19">
      <c r="A33" s="210" t="s">
        <v>69</v>
      </c>
      <c r="B33" s="199"/>
      <c r="C33" s="200" t="s">
        <v>34</v>
      </c>
      <c r="D33" s="211">
        <v>42975</v>
      </c>
      <c r="E33" s="211">
        <v>239000</v>
      </c>
      <c r="F33" s="212">
        <f t="shared" si="0"/>
        <v>0.17981171548117156</v>
      </c>
      <c r="G33" s="203">
        <v>38</v>
      </c>
      <c r="H33" s="211">
        <v>40000</v>
      </c>
      <c r="I33" s="212">
        <f t="shared" si="6"/>
        <v>0.16736401673640167</v>
      </c>
      <c r="J33" s="213">
        <v>37</v>
      </c>
      <c r="K33" s="212">
        <f t="shared" si="2"/>
        <v>1.0743750000000001</v>
      </c>
      <c r="L33" s="205">
        <v>29</v>
      </c>
      <c r="M33" s="205">
        <f t="shared" si="7"/>
        <v>1</v>
      </c>
      <c r="N33" s="218" t="s">
        <v>36</v>
      </c>
      <c r="O33" s="257" t="s">
        <v>70</v>
      </c>
      <c r="P33" s="258"/>
      <c r="Q33" s="215">
        <v>0.76</v>
      </c>
      <c r="S33" s="125">
        <v>29</v>
      </c>
    </row>
    <row r="34" spans="1:19">
      <c r="A34" s="210" t="s">
        <v>43</v>
      </c>
      <c r="B34" s="199"/>
      <c r="C34" s="200" t="s">
        <v>21</v>
      </c>
      <c r="D34" s="211">
        <v>45390</v>
      </c>
      <c r="E34" s="211">
        <v>249000</v>
      </c>
      <c r="F34" s="212">
        <f t="shared" si="0"/>
        <v>0.18228915662650602</v>
      </c>
      <c r="G34" s="203">
        <v>37</v>
      </c>
      <c r="H34" s="211">
        <v>115000</v>
      </c>
      <c r="I34" s="212">
        <f t="shared" si="6"/>
        <v>0.46184738955823296</v>
      </c>
      <c r="J34" s="213">
        <v>6</v>
      </c>
      <c r="K34" s="212">
        <f t="shared" si="2"/>
        <v>0.39469565217391306</v>
      </c>
      <c r="L34" s="205">
        <v>46</v>
      </c>
      <c r="M34" s="205">
        <f t="shared" si="7"/>
        <v>0</v>
      </c>
      <c r="N34" s="218" t="s">
        <v>36</v>
      </c>
      <c r="O34" s="219" t="s">
        <v>17</v>
      </c>
      <c r="P34" s="220" t="s">
        <v>17</v>
      </c>
      <c r="Q34" s="214"/>
      <c r="S34" s="125">
        <v>30</v>
      </c>
    </row>
    <row r="35" spans="1:19">
      <c r="A35" s="210" t="s">
        <v>42</v>
      </c>
      <c r="B35" s="199"/>
      <c r="C35" s="200" t="s">
        <v>34</v>
      </c>
      <c r="D35" s="211">
        <v>161775</v>
      </c>
      <c r="E35" s="211">
        <v>628000</v>
      </c>
      <c r="F35" s="212">
        <f t="shared" si="0"/>
        <v>0.25760350318471337</v>
      </c>
      <c r="G35" s="203">
        <v>18</v>
      </c>
      <c r="H35" s="211">
        <v>96000</v>
      </c>
      <c r="I35" s="212">
        <f t="shared" si="6"/>
        <v>0.15286624203821655</v>
      </c>
      <c r="J35" s="213">
        <v>46</v>
      </c>
      <c r="K35" s="212">
        <f t="shared" si="2"/>
        <v>1.6851562499999999</v>
      </c>
      <c r="L35" s="205">
        <v>13</v>
      </c>
      <c r="M35" s="205">
        <f t="shared" si="7"/>
        <v>1</v>
      </c>
      <c r="N35" s="218" t="s">
        <v>36</v>
      </c>
      <c r="O35" s="219" t="s">
        <v>17</v>
      </c>
      <c r="P35" s="220" t="s">
        <v>17</v>
      </c>
      <c r="Q35" s="215">
        <v>0.86</v>
      </c>
      <c r="S35" s="125">
        <v>31</v>
      </c>
    </row>
    <row r="36" spans="1:19">
      <c r="A36" s="210" t="s">
        <v>44</v>
      </c>
      <c r="B36" s="199"/>
      <c r="C36" s="200" t="s">
        <v>127</v>
      </c>
      <c r="D36" s="211">
        <v>32062</v>
      </c>
      <c r="E36" s="211">
        <v>193000</v>
      </c>
      <c r="F36" s="212">
        <f t="shared" ref="F36:F63" si="8">D36/E36</f>
        <v>0.16612435233160622</v>
      </c>
      <c r="G36" s="203">
        <v>40</v>
      </c>
      <c r="H36" s="211">
        <v>83000</v>
      </c>
      <c r="I36" s="212">
        <f t="shared" si="6"/>
        <v>0.43005181347150256</v>
      </c>
      <c r="J36" s="213">
        <v>7</v>
      </c>
      <c r="K36" s="212">
        <f t="shared" ref="K36:K63" si="9">D36/H36</f>
        <v>0.38628915662650604</v>
      </c>
      <c r="L36" s="205">
        <v>47</v>
      </c>
      <c r="M36" s="205">
        <f t="shared" si="7"/>
        <v>0</v>
      </c>
      <c r="N36" s="218" t="s">
        <v>36</v>
      </c>
      <c r="O36" s="219" t="s">
        <v>17</v>
      </c>
      <c r="P36" s="220" t="s">
        <v>17</v>
      </c>
      <c r="Q36" s="215"/>
      <c r="S36" s="125">
        <v>32</v>
      </c>
    </row>
    <row r="37" spans="1:19" s="35" customFormat="1">
      <c r="A37" s="104" t="s">
        <v>100</v>
      </c>
      <c r="B37" s="105"/>
      <c r="C37" s="222"/>
      <c r="D37" s="223">
        <f>SUM(D38:D60)</f>
        <v>4395527</v>
      </c>
      <c r="E37" s="223">
        <f>SUM(E38:E60)</f>
        <v>16212000</v>
      </c>
      <c r="F37" s="106">
        <f t="shared" si="8"/>
        <v>0.27112799161115225</v>
      </c>
      <c r="G37" s="224"/>
      <c r="H37" s="223">
        <f>SUM(H38:H60)</f>
        <v>3119000</v>
      </c>
      <c r="I37" s="106">
        <f t="shared" si="6"/>
        <v>0.19238835430545276</v>
      </c>
      <c r="J37" s="107"/>
      <c r="K37" s="106">
        <f t="shared" si="9"/>
        <v>1.4092744469381211</v>
      </c>
      <c r="L37" s="108"/>
      <c r="M37" s="108">
        <f>SUM(M38:M60)</f>
        <v>17</v>
      </c>
      <c r="N37" s="225"/>
      <c r="O37" s="226"/>
      <c r="P37" s="225"/>
      <c r="Q37" s="227">
        <f>AVERAGE(Q38:Q60)</f>
        <v>0.67772727272727273</v>
      </c>
      <c r="S37" s="125">
        <v>33</v>
      </c>
    </row>
    <row r="38" spans="1:19">
      <c r="A38" s="112" t="s">
        <v>46</v>
      </c>
      <c r="B38" s="113"/>
      <c r="C38" s="228" t="s">
        <v>34</v>
      </c>
      <c r="D38" s="229">
        <v>97870</v>
      </c>
      <c r="E38" s="229">
        <v>464000</v>
      </c>
      <c r="F38" s="114">
        <f t="shared" si="8"/>
        <v>0.21092672413793104</v>
      </c>
      <c r="G38" s="230">
        <v>30</v>
      </c>
      <c r="H38" s="229">
        <v>82000</v>
      </c>
      <c r="I38" s="114">
        <f t="shared" si="6"/>
        <v>0.17672413793103448</v>
      </c>
      <c r="J38" s="115">
        <v>33</v>
      </c>
      <c r="K38" s="114">
        <f t="shared" si="9"/>
        <v>1.1935365853658537</v>
      </c>
      <c r="L38" s="116">
        <v>22</v>
      </c>
      <c r="M38" s="116">
        <f t="shared" ref="M38:M60" si="10">IF(K38&gt;=1,1,0)</f>
        <v>1</v>
      </c>
      <c r="N38" s="117" t="s">
        <v>36</v>
      </c>
      <c r="O38" s="118" t="s">
        <v>36</v>
      </c>
      <c r="P38" s="117" t="s">
        <v>36</v>
      </c>
      <c r="Q38" s="231">
        <v>0.78</v>
      </c>
      <c r="S38" s="125">
        <v>34</v>
      </c>
    </row>
    <row r="39" spans="1:19">
      <c r="A39" s="112" t="s">
        <v>47</v>
      </c>
      <c r="B39" s="120"/>
      <c r="C39" s="228" t="s">
        <v>34</v>
      </c>
      <c r="D39" s="229">
        <v>12890</v>
      </c>
      <c r="E39" s="229">
        <v>78000</v>
      </c>
      <c r="F39" s="114">
        <f t="shared" si="8"/>
        <v>0.16525641025641025</v>
      </c>
      <c r="G39" s="230">
        <v>41</v>
      </c>
      <c r="H39" s="229">
        <v>20000</v>
      </c>
      <c r="I39" s="114">
        <f t="shared" si="6"/>
        <v>0.25641025641025639</v>
      </c>
      <c r="J39" s="115">
        <v>10</v>
      </c>
      <c r="K39" s="114">
        <f t="shared" si="9"/>
        <v>0.64449999999999996</v>
      </c>
      <c r="L39" s="116">
        <v>43</v>
      </c>
      <c r="M39" s="116">
        <f t="shared" si="10"/>
        <v>0</v>
      </c>
      <c r="N39" s="117" t="s">
        <v>36</v>
      </c>
      <c r="O39" s="118" t="s">
        <v>36</v>
      </c>
      <c r="P39" s="117" t="s">
        <v>36</v>
      </c>
      <c r="Q39" s="231">
        <v>0.66</v>
      </c>
      <c r="S39" s="125">
        <v>35</v>
      </c>
    </row>
    <row r="40" spans="1:19">
      <c r="A40" s="112" t="s">
        <v>48</v>
      </c>
      <c r="B40" s="120"/>
      <c r="C40" s="228" t="s">
        <v>34</v>
      </c>
      <c r="D40" s="229">
        <v>120071</v>
      </c>
      <c r="E40" s="229">
        <v>551000</v>
      </c>
      <c r="F40" s="114">
        <f t="shared" si="8"/>
        <v>0.2179147005444646</v>
      </c>
      <c r="G40" s="230">
        <v>29</v>
      </c>
      <c r="H40" s="229">
        <v>111000</v>
      </c>
      <c r="I40" s="114">
        <f t="shared" si="6"/>
        <v>0.2014519056261343</v>
      </c>
      <c r="J40" s="115">
        <v>18</v>
      </c>
      <c r="K40" s="114">
        <f t="shared" si="9"/>
        <v>1.0817207207207207</v>
      </c>
      <c r="L40" s="116">
        <v>26</v>
      </c>
      <c r="M40" s="116">
        <f t="shared" si="10"/>
        <v>1</v>
      </c>
      <c r="N40" s="117" t="s">
        <v>36</v>
      </c>
      <c r="O40" s="118" t="s">
        <v>36</v>
      </c>
      <c r="P40" s="117" t="s">
        <v>36</v>
      </c>
      <c r="Q40" s="231">
        <v>0.68</v>
      </c>
      <c r="S40" s="125">
        <v>36</v>
      </c>
    </row>
    <row r="41" spans="1:19">
      <c r="A41" s="112" t="s">
        <v>49</v>
      </c>
      <c r="B41" s="120"/>
      <c r="C41" s="228" t="s">
        <v>34</v>
      </c>
      <c r="D41" s="229">
        <v>983775</v>
      </c>
      <c r="E41" s="229">
        <v>2545000</v>
      </c>
      <c r="F41" s="114">
        <f t="shared" si="8"/>
        <v>0.38655206286836935</v>
      </c>
      <c r="G41" s="230">
        <v>4</v>
      </c>
      <c r="H41" s="229">
        <v>477000</v>
      </c>
      <c r="I41" s="114">
        <f t="shared" si="6"/>
        <v>0.187426326129666</v>
      </c>
      <c r="J41" s="115">
        <v>27</v>
      </c>
      <c r="K41" s="114">
        <f t="shared" si="9"/>
        <v>2.0624213836477989</v>
      </c>
      <c r="L41" s="116">
        <v>4</v>
      </c>
      <c r="M41" s="116">
        <f t="shared" si="10"/>
        <v>1</v>
      </c>
      <c r="N41" s="117" t="s">
        <v>36</v>
      </c>
      <c r="O41" s="118" t="s">
        <v>36</v>
      </c>
      <c r="P41" s="117" t="s">
        <v>36</v>
      </c>
      <c r="Q41" s="231">
        <v>0.77</v>
      </c>
      <c r="S41" s="125">
        <v>37</v>
      </c>
    </row>
    <row r="42" spans="1:19">
      <c r="A42" s="112" t="s">
        <v>50</v>
      </c>
      <c r="B42" s="120"/>
      <c r="C42" s="228" t="s">
        <v>34</v>
      </c>
      <c r="D42" s="229">
        <v>316543</v>
      </c>
      <c r="E42" s="229">
        <v>1063000</v>
      </c>
      <c r="F42" s="114">
        <f t="shared" si="8"/>
        <v>0.29778269049858891</v>
      </c>
      <c r="G42" s="230">
        <v>11</v>
      </c>
      <c r="H42" s="229">
        <v>204000</v>
      </c>
      <c r="I42" s="114">
        <f t="shared" si="6"/>
        <v>0.19190968955785512</v>
      </c>
      <c r="J42" s="115">
        <v>23</v>
      </c>
      <c r="K42" s="114">
        <f t="shared" si="9"/>
        <v>1.5516813725490195</v>
      </c>
      <c r="L42" s="116">
        <v>14</v>
      </c>
      <c r="M42" s="116">
        <f t="shared" si="10"/>
        <v>1</v>
      </c>
      <c r="N42" s="117" t="s">
        <v>36</v>
      </c>
      <c r="O42" s="118" t="s">
        <v>36</v>
      </c>
      <c r="P42" s="117" t="s">
        <v>36</v>
      </c>
      <c r="Q42" s="231">
        <v>0.63</v>
      </c>
      <c r="S42" s="125">
        <v>38</v>
      </c>
    </row>
    <row r="43" spans="1:19">
      <c r="A43" s="112" t="s">
        <v>68</v>
      </c>
      <c r="B43" s="120"/>
      <c r="C43" s="228" t="s">
        <v>127</v>
      </c>
      <c r="D43" s="229">
        <v>76061</v>
      </c>
      <c r="E43" s="229">
        <v>202000</v>
      </c>
      <c r="F43" s="114">
        <f t="shared" si="8"/>
        <v>0.37653960396039604</v>
      </c>
      <c r="G43" s="230">
        <v>5</v>
      </c>
      <c r="H43" s="229">
        <v>40000</v>
      </c>
      <c r="I43" s="114">
        <f t="shared" si="6"/>
        <v>0.19801980198019803</v>
      </c>
      <c r="J43" s="115">
        <v>20</v>
      </c>
      <c r="K43" s="114">
        <f t="shared" si="9"/>
        <v>1.9015249999999999</v>
      </c>
      <c r="L43" s="116">
        <v>6</v>
      </c>
      <c r="M43" s="116">
        <f t="shared" si="10"/>
        <v>1</v>
      </c>
      <c r="N43" s="117" t="s">
        <v>36</v>
      </c>
      <c r="O43" s="118" t="s">
        <v>36</v>
      </c>
      <c r="P43" s="117" t="s">
        <v>36</v>
      </c>
      <c r="Q43" s="232"/>
      <c r="S43" s="125">
        <v>39</v>
      </c>
    </row>
    <row r="44" spans="1:19">
      <c r="A44" s="112" t="s">
        <v>51</v>
      </c>
      <c r="B44" s="120"/>
      <c r="C44" s="228" t="s">
        <v>34</v>
      </c>
      <c r="D44" s="229">
        <v>132423</v>
      </c>
      <c r="E44" s="229">
        <v>525000</v>
      </c>
      <c r="F44" s="114">
        <f t="shared" si="8"/>
        <v>0.25223428571428569</v>
      </c>
      <c r="G44" s="230">
        <v>20</v>
      </c>
      <c r="H44" s="229">
        <v>125000</v>
      </c>
      <c r="I44" s="114">
        <f t="shared" si="6"/>
        <v>0.23809523809523808</v>
      </c>
      <c r="J44" s="115">
        <v>11</v>
      </c>
      <c r="K44" s="114">
        <f t="shared" si="9"/>
        <v>1.0593840000000001</v>
      </c>
      <c r="L44" s="116">
        <v>31</v>
      </c>
      <c r="M44" s="116">
        <f t="shared" si="10"/>
        <v>1</v>
      </c>
      <c r="N44" s="117" t="s">
        <v>36</v>
      </c>
      <c r="O44" s="118" t="s">
        <v>36</v>
      </c>
      <c r="P44" s="117" t="s">
        <v>36</v>
      </c>
      <c r="Q44" s="231">
        <v>0.69</v>
      </c>
      <c r="S44" s="125">
        <v>40</v>
      </c>
    </row>
    <row r="45" spans="1:19">
      <c r="A45" s="112" t="s">
        <v>52</v>
      </c>
      <c r="B45" s="120"/>
      <c r="C45" s="228" t="s">
        <v>34</v>
      </c>
      <c r="D45" s="229">
        <v>57013</v>
      </c>
      <c r="E45" s="229">
        <v>298000</v>
      </c>
      <c r="F45" s="114">
        <f t="shared" si="8"/>
        <v>0.19131879194630871</v>
      </c>
      <c r="G45" s="230">
        <v>35</v>
      </c>
      <c r="H45" s="229">
        <v>53000</v>
      </c>
      <c r="I45" s="114">
        <f t="shared" si="6"/>
        <v>0.17785234899328858</v>
      </c>
      <c r="J45" s="115">
        <v>32</v>
      </c>
      <c r="K45" s="114">
        <f t="shared" si="9"/>
        <v>1.0757169811320755</v>
      </c>
      <c r="L45" s="116">
        <v>28</v>
      </c>
      <c r="M45" s="116">
        <f t="shared" si="10"/>
        <v>1</v>
      </c>
      <c r="N45" s="117" t="s">
        <v>36</v>
      </c>
      <c r="O45" s="118" t="s">
        <v>36</v>
      </c>
      <c r="P45" s="117" t="s">
        <v>36</v>
      </c>
      <c r="Q45" s="231">
        <v>0.87</v>
      </c>
      <c r="S45" s="125">
        <v>41</v>
      </c>
    </row>
    <row r="46" spans="1:19">
      <c r="A46" s="112" t="s">
        <v>53</v>
      </c>
      <c r="B46" s="120"/>
      <c r="C46" s="228" t="s">
        <v>34</v>
      </c>
      <c r="D46" s="229">
        <v>101778</v>
      </c>
      <c r="E46" s="229">
        <v>489000</v>
      </c>
      <c r="F46" s="114">
        <f t="shared" si="8"/>
        <v>0.20813496932515338</v>
      </c>
      <c r="G46" s="230">
        <v>31</v>
      </c>
      <c r="H46" s="229">
        <v>94000</v>
      </c>
      <c r="I46" s="114">
        <f t="shared" si="6"/>
        <v>0.19222903885480572</v>
      </c>
      <c r="J46" s="115">
        <v>22</v>
      </c>
      <c r="K46" s="114">
        <f t="shared" si="9"/>
        <v>1.0827446808510639</v>
      </c>
      <c r="L46" s="116">
        <v>25</v>
      </c>
      <c r="M46" s="116">
        <f t="shared" si="10"/>
        <v>1</v>
      </c>
      <c r="N46" s="117" t="s">
        <v>36</v>
      </c>
      <c r="O46" s="118" t="s">
        <v>36</v>
      </c>
      <c r="P46" s="117" t="s">
        <v>36</v>
      </c>
      <c r="Q46" s="231">
        <v>0.59</v>
      </c>
      <c r="S46" s="125">
        <v>42</v>
      </c>
    </row>
    <row r="47" spans="1:19">
      <c r="A47" s="112" t="s">
        <v>67</v>
      </c>
      <c r="B47" s="120"/>
      <c r="C47" s="228" t="s">
        <v>16</v>
      </c>
      <c r="D47" s="229">
        <v>272539</v>
      </c>
      <c r="E47" s="229">
        <v>725000</v>
      </c>
      <c r="F47" s="114">
        <f t="shared" si="8"/>
        <v>0.37591586206896555</v>
      </c>
      <c r="G47" s="230">
        <v>6</v>
      </c>
      <c r="H47" s="229">
        <v>161000</v>
      </c>
      <c r="I47" s="114">
        <f t="shared" si="6"/>
        <v>0.22206896551724137</v>
      </c>
      <c r="J47" s="115">
        <v>15</v>
      </c>
      <c r="K47" s="114">
        <f t="shared" si="9"/>
        <v>1.6927888198757763</v>
      </c>
      <c r="L47" s="116">
        <v>12</v>
      </c>
      <c r="M47" s="116">
        <f t="shared" si="10"/>
        <v>1</v>
      </c>
      <c r="N47" s="117" t="s">
        <v>36</v>
      </c>
      <c r="O47" s="118" t="s">
        <v>36</v>
      </c>
      <c r="P47" s="117" t="s">
        <v>36</v>
      </c>
      <c r="Q47" s="231">
        <v>0.55000000000000004</v>
      </c>
      <c r="S47" s="125">
        <v>43</v>
      </c>
    </row>
    <row r="48" spans="1:19">
      <c r="A48" s="112" t="s">
        <v>54</v>
      </c>
      <c r="B48" s="120"/>
      <c r="C48" s="228" t="s">
        <v>34</v>
      </c>
      <c r="D48" s="229">
        <v>61494</v>
      </c>
      <c r="E48" s="229">
        <v>298000</v>
      </c>
      <c r="F48" s="114">
        <f t="shared" si="8"/>
        <v>0.20635570469798659</v>
      </c>
      <c r="G48" s="230">
        <v>32</v>
      </c>
      <c r="H48" s="229">
        <v>58000</v>
      </c>
      <c r="I48" s="114">
        <f t="shared" si="6"/>
        <v>0.19463087248322147</v>
      </c>
      <c r="J48" s="115">
        <v>21</v>
      </c>
      <c r="K48" s="114">
        <f t="shared" si="9"/>
        <v>1.0602413793103449</v>
      </c>
      <c r="L48" s="116">
        <v>30</v>
      </c>
      <c r="M48" s="116">
        <f t="shared" si="10"/>
        <v>1</v>
      </c>
      <c r="N48" s="117" t="s">
        <v>36</v>
      </c>
      <c r="O48" s="118" t="s">
        <v>36</v>
      </c>
      <c r="P48" s="117" t="s">
        <v>36</v>
      </c>
      <c r="Q48" s="231">
        <v>0.54</v>
      </c>
      <c r="S48" s="125">
        <v>44</v>
      </c>
    </row>
    <row r="49" spans="1:19">
      <c r="A49" s="112" t="s">
        <v>55</v>
      </c>
      <c r="B49" s="120"/>
      <c r="C49" s="228" t="s">
        <v>34</v>
      </c>
      <c r="D49" s="229">
        <v>357584</v>
      </c>
      <c r="E49" s="229">
        <v>1073000</v>
      </c>
      <c r="F49" s="114">
        <f t="shared" si="8"/>
        <v>0.33325629077353214</v>
      </c>
      <c r="G49" s="230">
        <v>9</v>
      </c>
      <c r="H49" s="229">
        <v>191000</v>
      </c>
      <c r="I49" s="114">
        <f t="shared" si="6"/>
        <v>0.17800559179869524</v>
      </c>
      <c r="J49" s="115">
        <v>31</v>
      </c>
      <c r="K49" s="114">
        <f t="shared" si="9"/>
        <v>1.8721675392670156</v>
      </c>
      <c r="L49" s="116">
        <v>7</v>
      </c>
      <c r="M49" s="116">
        <f t="shared" si="10"/>
        <v>1</v>
      </c>
      <c r="N49" s="117" t="s">
        <v>36</v>
      </c>
      <c r="O49" s="118" t="s">
        <v>36</v>
      </c>
      <c r="P49" s="117" t="s">
        <v>36</v>
      </c>
      <c r="Q49" s="231">
        <v>0.74</v>
      </c>
      <c r="S49" s="125">
        <v>45</v>
      </c>
    </row>
    <row r="50" spans="1:19">
      <c r="A50" s="112" t="s">
        <v>56</v>
      </c>
      <c r="B50" s="120"/>
      <c r="C50" s="228" t="s">
        <v>34</v>
      </c>
      <c r="D50" s="229">
        <v>10597</v>
      </c>
      <c r="E50" s="229">
        <v>77000</v>
      </c>
      <c r="F50" s="114">
        <f t="shared" si="8"/>
        <v>0.13762337662337662</v>
      </c>
      <c r="G50" s="230">
        <v>47</v>
      </c>
      <c r="H50" s="229">
        <v>11000</v>
      </c>
      <c r="I50" s="114">
        <f t="shared" si="6"/>
        <v>0.14285714285714285</v>
      </c>
      <c r="J50" s="115">
        <v>49</v>
      </c>
      <c r="K50" s="114">
        <f t="shared" si="9"/>
        <v>0.96336363636363631</v>
      </c>
      <c r="L50" s="230">
        <v>32</v>
      </c>
      <c r="M50" s="116">
        <f t="shared" si="10"/>
        <v>0</v>
      </c>
      <c r="N50" s="117" t="s">
        <v>36</v>
      </c>
      <c r="O50" s="119" t="s">
        <v>36</v>
      </c>
      <c r="P50" s="117" t="s">
        <v>36</v>
      </c>
      <c r="Q50" s="231">
        <v>0.65</v>
      </c>
      <c r="S50" s="125">
        <v>46</v>
      </c>
    </row>
    <row r="51" spans="1:19">
      <c r="A51" s="112" t="s">
        <v>57</v>
      </c>
      <c r="B51" s="120"/>
      <c r="C51" s="228" t="s">
        <v>34</v>
      </c>
      <c r="D51" s="229">
        <v>154668</v>
      </c>
      <c r="E51" s="229">
        <v>812000</v>
      </c>
      <c r="F51" s="114">
        <f t="shared" si="8"/>
        <v>0.19047783251231526</v>
      </c>
      <c r="G51" s="230">
        <v>36</v>
      </c>
      <c r="H51" s="229">
        <v>190000</v>
      </c>
      <c r="I51" s="114">
        <f t="shared" si="6"/>
        <v>0.23399014778325122</v>
      </c>
      <c r="J51" s="115">
        <v>12</v>
      </c>
      <c r="K51" s="114">
        <f t="shared" si="9"/>
        <v>0.8140421052631579</v>
      </c>
      <c r="L51" s="116">
        <v>38</v>
      </c>
      <c r="M51" s="116">
        <f t="shared" si="10"/>
        <v>0</v>
      </c>
      <c r="N51" s="117" t="s">
        <v>36</v>
      </c>
      <c r="O51" s="118" t="s">
        <v>36</v>
      </c>
      <c r="P51" s="117" t="s">
        <v>36</v>
      </c>
      <c r="Q51" s="231">
        <v>0.66</v>
      </c>
      <c r="S51" s="125">
        <v>47</v>
      </c>
    </row>
    <row r="52" spans="1:19">
      <c r="A52" s="112" t="s">
        <v>58</v>
      </c>
      <c r="B52" s="120"/>
      <c r="C52" s="228" t="s">
        <v>34</v>
      </c>
      <c r="D52" s="229">
        <v>69221</v>
      </c>
      <c r="E52" s="229">
        <v>446000</v>
      </c>
      <c r="F52" s="114">
        <f t="shared" si="8"/>
        <v>0.15520403587443946</v>
      </c>
      <c r="G52" s="230">
        <v>44</v>
      </c>
      <c r="H52" s="229">
        <v>84000</v>
      </c>
      <c r="I52" s="114">
        <f t="shared" si="6"/>
        <v>0.18834080717488788</v>
      </c>
      <c r="J52" s="115">
        <v>26</v>
      </c>
      <c r="K52" s="114">
        <f t="shared" si="9"/>
        <v>0.82405952380952385</v>
      </c>
      <c r="L52" s="116">
        <v>37</v>
      </c>
      <c r="M52" s="116">
        <f t="shared" si="10"/>
        <v>0</v>
      </c>
      <c r="N52" s="117" t="s">
        <v>36</v>
      </c>
      <c r="O52" s="118" t="s">
        <v>36</v>
      </c>
      <c r="P52" s="117" t="s">
        <v>36</v>
      </c>
      <c r="Q52" s="231">
        <v>0.48</v>
      </c>
      <c r="S52" s="125">
        <v>48</v>
      </c>
    </row>
    <row r="53" spans="1:19">
      <c r="A53" s="112" t="s">
        <v>59</v>
      </c>
      <c r="B53" s="120"/>
      <c r="C53" s="228" t="s">
        <v>34</v>
      </c>
      <c r="D53" s="229">
        <v>318077</v>
      </c>
      <c r="E53" s="229">
        <v>1276000</v>
      </c>
      <c r="F53" s="114">
        <f t="shared" si="8"/>
        <v>0.24927664576802508</v>
      </c>
      <c r="G53" s="230">
        <v>22</v>
      </c>
      <c r="H53" s="229">
        <v>206000</v>
      </c>
      <c r="I53" s="114">
        <f t="shared" si="6"/>
        <v>0.16144200626959249</v>
      </c>
      <c r="J53" s="115">
        <v>41</v>
      </c>
      <c r="K53" s="114">
        <f t="shared" si="9"/>
        <v>1.5440631067961166</v>
      </c>
      <c r="L53" s="116">
        <v>15</v>
      </c>
      <c r="M53" s="116">
        <f t="shared" si="10"/>
        <v>1</v>
      </c>
      <c r="N53" s="117" t="s">
        <v>36</v>
      </c>
      <c r="O53" s="118" t="s">
        <v>36</v>
      </c>
      <c r="P53" s="117" t="s">
        <v>36</v>
      </c>
      <c r="Q53" s="231">
        <v>0.81</v>
      </c>
      <c r="S53" s="125">
        <v>49</v>
      </c>
    </row>
    <row r="54" spans="1:19">
      <c r="A54" s="112" t="s">
        <v>60</v>
      </c>
      <c r="B54" s="120"/>
      <c r="C54" s="228" t="s">
        <v>34</v>
      </c>
      <c r="D54" s="229">
        <v>118324</v>
      </c>
      <c r="E54" s="229">
        <v>491000</v>
      </c>
      <c r="F54" s="114">
        <f t="shared" si="8"/>
        <v>0.24098574338085541</v>
      </c>
      <c r="G54" s="230">
        <v>23</v>
      </c>
      <c r="H54" s="229">
        <v>92000</v>
      </c>
      <c r="I54" s="114">
        <f t="shared" si="6"/>
        <v>0.18737270875763748</v>
      </c>
      <c r="J54" s="115">
        <v>28</v>
      </c>
      <c r="K54" s="114">
        <f t="shared" si="9"/>
        <v>1.2861304347826088</v>
      </c>
      <c r="L54" s="116">
        <v>20</v>
      </c>
      <c r="M54" s="116">
        <f t="shared" si="10"/>
        <v>1</v>
      </c>
      <c r="N54" s="117" t="s">
        <v>36</v>
      </c>
      <c r="O54" s="118" t="s">
        <v>36</v>
      </c>
      <c r="P54" s="117" t="s">
        <v>36</v>
      </c>
      <c r="Q54" s="231">
        <v>0.61</v>
      </c>
      <c r="S54" s="125">
        <v>50</v>
      </c>
    </row>
    <row r="55" spans="1:19">
      <c r="A55" s="112" t="s">
        <v>61</v>
      </c>
      <c r="B55" s="120"/>
      <c r="C55" s="228" t="s">
        <v>34</v>
      </c>
      <c r="D55" s="229">
        <v>13104</v>
      </c>
      <c r="E55" s="229">
        <v>118000</v>
      </c>
      <c r="F55" s="114">
        <f t="shared" si="8"/>
        <v>0.11105084745762712</v>
      </c>
      <c r="G55" s="230">
        <v>50</v>
      </c>
      <c r="H55" s="229">
        <v>19000</v>
      </c>
      <c r="I55" s="114">
        <f t="shared" si="6"/>
        <v>0.16101694915254236</v>
      </c>
      <c r="J55" s="115">
        <v>42</v>
      </c>
      <c r="K55" s="114">
        <f t="shared" si="9"/>
        <v>0.68968421052631579</v>
      </c>
      <c r="L55" s="116">
        <v>41</v>
      </c>
      <c r="M55" s="116">
        <f t="shared" si="10"/>
        <v>0</v>
      </c>
      <c r="N55" s="117" t="s">
        <v>36</v>
      </c>
      <c r="O55" s="118" t="s">
        <v>36</v>
      </c>
      <c r="P55" s="117" t="s">
        <v>36</v>
      </c>
      <c r="Q55" s="231">
        <v>0.87</v>
      </c>
      <c r="S55" s="125">
        <v>51</v>
      </c>
    </row>
    <row r="56" spans="1:19">
      <c r="A56" s="112" t="s">
        <v>62</v>
      </c>
      <c r="B56" s="120"/>
      <c r="C56" s="228" t="s">
        <v>34</v>
      </c>
      <c r="D56" s="229">
        <v>151352</v>
      </c>
      <c r="E56" s="229">
        <v>645000</v>
      </c>
      <c r="F56" s="114">
        <f t="shared" si="8"/>
        <v>0.23465426356589147</v>
      </c>
      <c r="G56" s="230">
        <v>25</v>
      </c>
      <c r="H56" s="229">
        <v>123000</v>
      </c>
      <c r="I56" s="114">
        <f t="shared" si="6"/>
        <v>0.19069767441860466</v>
      </c>
      <c r="J56" s="115">
        <v>24</v>
      </c>
      <c r="K56" s="114">
        <f t="shared" si="9"/>
        <v>1.2305040650406505</v>
      </c>
      <c r="L56" s="116">
        <v>21</v>
      </c>
      <c r="M56" s="116">
        <f t="shared" si="10"/>
        <v>1</v>
      </c>
      <c r="N56" s="117" t="s">
        <v>36</v>
      </c>
      <c r="O56" s="118" t="s">
        <v>36</v>
      </c>
      <c r="P56" s="117" t="s">
        <v>36</v>
      </c>
      <c r="Q56" s="231">
        <v>0.65</v>
      </c>
      <c r="S56" s="125">
        <v>52</v>
      </c>
    </row>
    <row r="57" spans="1:19">
      <c r="A57" s="112" t="s">
        <v>63</v>
      </c>
      <c r="B57" s="120"/>
      <c r="C57" s="228" t="s">
        <v>34</v>
      </c>
      <c r="D57" s="229">
        <v>733757</v>
      </c>
      <c r="E57" s="229">
        <v>3143000</v>
      </c>
      <c r="F57" s="114">
        <f t="shared" si="8"/>
        <v>0.23345752465797009</v>
      </c>
      <c r="G57" s="230">
        <v>26</v>
      </c>
      <c r="H57" s="229">
        <v>629000</v>
      </c>
      <c r="I57" s="114">
        <f t="shared" si="6"/>
        <v>0.2001272669424117</v>
      </c>
      <c r="J57" s="115">
        <v>19</v>
      </c>
      <c r="K57" s="114">
        <f t="shared" si="9"/>
        <v>1.1665453100158982</v>
      </c>
      <c r="L57" s="116">
        <v>24</v>
      </c>
      <c r="M57" s="116">
        <f t="shared" si="10"/>
        <v>1</v>
      </c>
      <c r="N57" s="117" t="s">
        <v>36</v>
      </c>
      <c r="O57" s="118" t="s">
        <v>36</v>
      </c>
      <c r="P57" s="117" t="s">
        <v>36</v>
      </c>
      <c r="Q57" s="231">
        <v>0.42</v>
      </c>
      <c r="S57" s="125">
        <v>53</v>
      </c>
    </row>
    <row r="58" spans="1:19">
      <c r="A58" s="112" t="s">
        <v>64</v>
      </c>
      <c r="B58" s="120"/>
      <c r="C58" s="228" t="s">
        <v>34</v>
      </c>
      <c r="D58" s="229">
        <v>84601</v>
      </c>
      <c r="E58" s="229">
        <v>331000</v>
      </c>
      <c r="F58" s="114">
        <f t="shared" si="8"/>
        <v>0.25559214501510574</v>
      </c>
      <c r="G58" s="230">
        <v>19</v>
      </c>
      <c r="H58" s="229">
        <v>57000</v>
      </c>
      <c r="I58" s="114">
        <f t="shared" si="6"/>
        <v>0.17220543806646527</v>
      </c>
      <c r="J58" s="115">
        <v>35</v>
      </c>
      <c r="K58" s="114">
        <f t="shared" si="9"/>
        <v>1.4842280701754387</v>
      </c>
      <c r="L58" s="116">
        <v>17</v>
      </c>
      <c r="M58" s="116">
        <f t="shared" si="10"/>
        <v>1</v>
      </c>
      <c r="N58" s="117" t="s">
        <v>36</v>
      </c>
      <c r="O58" s="118" t="s">
        <v>36</v>
      </c>
      <c r="P58" s="117" t="s">
        <v>36</v>
      </c>
      <c r="Q58" s="231">
        <v>0.73</v>
      </c>
      <c r="S58" s="125">
        <v>54</v>
      </c>
    </row>
    <row r="59" spans="1:19">
      <c r="A59" s="112" t="s">
        <v>65</v>
      </c>
      <c r="B59" s="120"/>
      <c r="C59" s="228" t="s">
        <v>34</v>
      </c>
      <c r="D59" s="229">
        <v>139815</v>
      </c>
      <c r="E59" s="229">
        <v>482000</v>
      </c>
      <c r="F59" s="114">
        <f t="shared" si="8"/>
        <v>0.29007261410788382</v>
      </c>
      <c r="G59" s="230">
        <v>15</v>
      </c>
      <c r="H59" s="229">
        <v>79000</v>
      </c>
      <c r="I59" s="114">
        <f t="shared" si="6"/>
        <v>0.16390041493775934</v>
      </c>
      <c r="J59" s="115">
        <v>39</v>
      </c>
      <c r="K59" s="114">
        <f t="shared" si="9"/>
        <v>1.7698101265822785</v>
      </c>
      <c r="L59" s="116">
        <v>8</v>
      </c>
      <c r="M59" s="116">
        <f t="shared" si="10"/>
        <v>1</v>
      </c>
      <c r="N59" s="117" t="s">
        <v>36</v>
      </c>
      <c r="O59" s="118" t="s">
        <v>36</v>
      </c>
      <c r="P59" s="117" t="s">
        <v>36</v>
      </c>
      <c r="Q59" s="231">
        <v>0.75</v>
      </c>
      <c r="S59" s="125">
        <v>55</v>
      </c>
    </row>
    <row r="60" spans="1:19">
      <c r="A60" s="112" t="s">
        <v>66</v>
      </c>
      <c r="B60" s="120"/>
      <c r="C60" s="228" t="s">
        <v>34</v>
      </c>
      <c r="D60" s="229">
        <v>11970</v>
      </c>
      <c r="E60" s="229">
        <v>80000</v>
      </c>
      <c r="F60" s="114">
        <f t="shared" si="8"/>
        <v>0.14962500000000001</v>
      </c>
      <c r="G60" s="230">
        <v>45</v>
      </c>
      <c r="H60" s="229">
        <v>13000</v>
      </c>
      <c r="I60" s="114">
        <f t="shared" si="6"/>
        <v>0.16250000000000001</v>
      </c>
      <c r="J60" s="115">
        <v>40</v>
      </c>
      <c r="K60" s="114">
        <f t="shared" si="9"/>
        <v>0.92076923076923078</v>
      </c>
      <c r="L60" s="116">
        <v>34</v>
      </c>
      <c r="M60" s="116">
        <f t="shared" si="10"/>
        <v>0</v>
      </c>
      <c r="N60" s="117" t="s">
        <v>36</v>
      </c>
      <c r="O60" s="117" t="s">
        <v>36</v>
      </c>
      <c r="P60" s="117" t="s">
        <v>36</v>
      </c>
      <c r="Q60" s="231">
        <v>0.78</v>
      </c>
      <c r="S60" s="125">
        <v>56</v>
      </c>
    </row>
    <row r="61" spans="1:19">
      <c r="A61" s="12" t="s">
        <v>155</v>
      </c>
      <c r="B61" s="8"/>
      <c r="C61" s="7"/>
      <c r="D61" s="7">
        <f>SUM(D26:D27,D29,D32:D33,D35,D36,D38:D46,D48:D60)</f>
        <v>4809333</v>
      </c>
      <c r="E61" s="7">
        <f>SUM(E26:E27,E29,E32:E33,E35,E36,E38:E46,E48:E60)</f>
        <v>18301000</v>
      </c>
      <c r="F61" s="10">
        <f t="shared" si="8"/>
        <v>0.26279072181847984</v>
      </c>
      <c r="G61" s="10"/>
      <c r="H61" s="7">
        <f>SUM(H26:H27,H29,H32:H33,H35,H36,H38:H46,H48:H60)</f>
        <v>3476000</v>
      </c>
      <c r="I61" s="10">
        <f t="shared" si="6"/>
        <v>0.18993497623080707</v>
      </c>
      <c r="J61" s="10"/>
      <c r="K61" s="10">
        <f t="shared" si="9"/>
        <v>1.3835825661680092</v>
      </c>
      <c r="L61" s="10"/>
      <c r="M61" s="11">
        <f>SUM(M26:M27,M29,M32:M33,M35,M36,M38:M46,M48:M60)</f>
        <v>22</v>
      </c>
      <c r="N61" s="10"/>
      <c r="O61" s="10"/>
      <c r="P61" s="10"/>
      <c r="Q61" s="52">
        <f>AVERAGE(Q26:Q27,Q29,Q32:Q33,Q35,Q38:Q42,Q44:Q46,Q48:Q60)</f>
        <v>0.70037037037037042</v>
      </c>
    </row>
    <row r="62" spans="1:19">
      <c r="A62" s="12" t="s">
        <v>71</v>
      </c>
      <c r="B62" s="8"/>
      <c r="C62" s="7"/>
      <c r="D62" s="7">
        <f>SUM(D9,D12,D21,D24,D28,D31,D47)</f>
        <v>636845</v>
      </c>
      <c r="E62" s="7">
        <f>SUM(E9,E12,E21,E24,E28,E31,E47)</f>
        <v>2453000</v>
      </c>
      <c r="F62" s="10">
        <f t="shared" si="8"/>
        <v>0.25961883408071751</v>
      </c>
      <c r="G62" s="10"/>
      <c r="H62" s="7">
        <f>SUM(H9,H12,H21,H24,H28,H31,H47)</f>
        <v>447000</v>
      </c>
      <c r="I62" s="10">
        <f>H62/E62</f>
        <v>0.18222584590297594</v>
      </c>
      <c r="J62" s="10"/>
      <c r="K62" s="10">
        <f t="shared" si="9"/>
        <v>1.4247091722595078</v>
      </c>
      <c r="L62" s="10"/>
      <c r="M62" s="11">
        <f>SUM(M9,M12,M21,M24,M28,M31,M47)</f>
        <v>4</v>
      </c>
      <c r="N62" s="10"/>
      <c r="O62" s="10"/>
      <c r="P62" s="10"/>
      <c r="Q62" s="52">
        <f>AVERAGE(Q6:Q8,Q24,Q28,Q31,Q47)</f>
        <v>0.72000000000000008</v>
      </c>
    </row>
    <row r="63" spans="1:19">
      <c r="A63" s="12" t="s">
        <v>156</v>
      </c>
      <c r="B63" s="8"/>
      <c r="C63" s="9"/>
      <c r="D63" s="7">
        <f>SUM(D6:D8,D10,D11,D13:D20,D25,D34)</f>
        <v>2573585</v>
      </c>
      <c r="E63" s="7">
        <f>SUM(E6:E8,E10,E11,E13:E20,E25,E34)</f>
        <v>7852000</v>
      </c>
      <c r="F63" s="10">
        <f t="shared" si="8"/>
        <v>0.32776171676006111</v>
      </c>
      <c r="G63" s="13"/>
      <c r="H63" s="7">
        <f>SUM(H6:H8,H10,H11,H13:H20,H25,H34)</f>
        <v>3143000</v>
      </c>
      <c r="I63" s="10">
        <f>H63/E63</f>
        <v>0.40028018339276616</v>
      </c>
      <c r="J63" s="10"/>
      <c r="K63" s="10">
        <f t="shared" si="9"/>
        <v>0.81883073496659242</v>
      </c>
      <c r="L63" s="10"/>
      <c r="M63" s="11">
        <f>SUM(M6:M8,M10,M11,M13:M20,M25,M34)</f>
        <v>5</v>
      </c>
      <c r="N63" s="10"/>
      <c r="O63" s="10"/>
      <c r="P63" s="10"/>
      <c r="Q63" s="53" t="s">
        <v>101</v>
      </c>
    </row>
    <row r="64" spans="1:19" ht="18" customHeight="1">
      <c r="A64" s="260" t="s">
        <v>72</v>
      </c>
      <c r="B64" s="261"/>
      <c r="C64" s="14"/>
      <c r="D64" s="15" t="s">
        <v>77</v>
      </c>
      <c r="E64" s="121" t="s">
        <v>74</v>
      </c>
      <c r="F64" s="15" t="s">
        <v>75</v>
      </c>
      <c r="G64" s="16" t="str">
        <f>I64</f>
        <v>[F]</v>
      </c>
      <c r="H64" s="15" t="s">
        <v>91</v>
      </c>
      <c r="I64" s="259" t="s">
        <v>78</v>
      </c>
      <c r="J64" s="260"/>
      <c r="K64" s="260"/>
      <c r="L64" s="260"/>
      <c r="M64" s="261"/>
      <c r="N64" s="259" t="s">
        <v>124</v>
      </c>
      <c r="O64" s="260"/>
      <c r="P64" s="261"/>
      <c r="Q64" s="17" t="s">
        <v>128</v>
      </c>
    </row>
    <row r="65" spans="1:19" ht="18" customHeight="1">
      <c r="A65" s="18" t="s">
        <v>79</v>
      </c>
      <c r="B65" s="274">
        <v>41767</v>
      </c>
      <c r="C65" s="274"/>
      <c r="D65" s="274"/>
      <c r="E65" s="274"/>
      <c r="F65" s="274"/>
      <c r="G65" s="274"/>
      <c r="H65" s="274"/>
      <c r="I65" s="274"/>
      <c r="J65" s="274"/>
      <c r="K65" s="274"/>
      <c r="L65" s="274"/>
      <c r="M65" s="19"/>
      <c r="N65" s="20"/>
      <c r="O65" s="19"/>
      <c r="P65" s="19"/>
    </row>
    <row r="66" spans="1:19" ht="18" customHeight="1">
      <c r="A66" s="21" t="s">
        <v>72</v>
      </c>
      <c r="B66" s="22"/>
      <c r="C66" s="22"/>
      <c r="D66" s="299"/>
      <c r="E66" s="22"/>
      <c r="F66" s="22"/>
      <c r="G66" s="22"/>
      <c r="H66" s="22"/>
      <c r="I66" s="22"/>
      <c r="J66" s="22"/>
      <c r="K66" s="22"/>
      <c r="L66" s="22"/>
      <c r="M66" s="22"/>
      <c r="N66" s="22"/>
      <c r="O66" s="22"/>
      <c r="P66" s="22"/>
      <c r="Q66" s="22"/>
    </row>
    <row r="67" spans="1:19" s="32" customFormat="1" ht="24.75" customHeight="1">
      <c r="A67" s="152" t="s">
        <v>73</v>
      </c>
      <c r="B67" s="254" t="s">
        <v>154</v>
      </c>
      <c r="C67" s="254"/>
      <c r="D67" s="254"/>
      <c r="E67" s="254"/>
      <c r="F67" s="254"/>
      <c r="G67" s="254"/>
      <c r="H67" s="254"/>
      <c r="I67" s="254"/>
      <c r="J67" s="254"/>
      <c r="K67" s="254"/>
      <c r="L67" s="254"/>
      <c r="M67" s="254"/>
      <c r="N67" s="254"/>
      <c r="O67" s="254"/>
      <c r="P67" s="254"/>
      <c r="Q67" s="254"/>
      <c r="S67" s="124"/>
    </row>
    <row r="68" spans="1:19" s="32" customFormat="1" ht="24.75" customHeight="1">
      <c r="A68" s="152" t="s">
        <v>76</v>
      </c>
      <c r="B68" s="254" t="s">
        <v>157</v>
      </c>
      <c r="C68" s="254"/>
      <c r="D68" s="254"/>
      <c r="E68" s="254"/>
      <c r="F68" s="254"/>
      <c r="G68" s="254"/>
      <c r="H68" s="254"/>
      <c r="I68" s="254"/>
      <c r="J68" s="254"/>
      <c r="K68" s="254"/>
      <c r="L68" s="254"/>
      <c r="M68" s="254"/>
      <c r="N68" s="254"/>
      <c r="O68" s="254"/>
      <c r="P68" s="254"/>
      <c r="Q68" s="254"/>
      <c r="S68" s="124"/>
    </row>
    <row r="69" spans="1:19" s="32" customFormat="1" ht="24.75" customHeight="1">
      <c r="A69" s="152" t="str">
        <f>D64</f>
        <v>[C]</v>
      </c>
      <c r="B69" s="254" t="s">
        <v>132</v>
      </c>
      <c r="C69" s="254"/>
      <c r="D69" s="254"/>
      <c r="E69" s="254"/>
      <c r="F69" s="254"/>
      <c r="G69" s="254"/>
      <c r="H69" s="254"/>
      <c r="I69" s="254"/>
      <c r="J69" s="254"/>
      <c r="K69" s="254"/>
      <c r="L69" s="254"/>
      <c r="M69" s="254"/>
      <c r="N69" s="254"/>
      <c r="O69" s="254"/>
      <c r="P69" s="254"/>
      <c r="Q69" s="254"/>
      <c r="S69" s="124"/>
    </row>
    <row r="70" spans="1:19" ht="36" customHeight="1">
      <c r="A70" s="24" t="str">
        <f>E64</f>
        <v>[D]</v>
      </c>
      <c r="B70" s="254" t="s">
        <v>81</v>
      </c>
      <c r="C70" s="254"/>
      <c r="D70" s="254"/>
      <c r="E70" s="254"/>
      <c r="F70" s="254"/>
      <c r="G70" s="254"/>
      <c r="H70" s="254"/>
      <c r="I70" s="254"/>
      <c r="J70" s="254"/>
      <c r="K70" s="254"/>
      <c r="L70" s="254"/>
      <c r="M70" s="254"/>
      <c r="N70" s="254"/>
      <c r="O70" s="254"/>
      <c r="P70" s="254"/>
      <c r="Q70" s="254"/>
    </row>
    <row r="71" spans="1:19" ht="18" customHeight="1">
      <c r="A71" s="24" t="str">
        <f>F64</f>
        <v>[E]</v>
      </c>
      <c r="B71" s="255" t="s">
        <v>133</v>
      </c>
      <c r="C71" s="255"/>
      <c r="D71" s="255"/>
      <c r="E71" s="255"/>
      <c r="F71" s="255"/>
      <c r="G71" s="255"/>
      <c r="H71" s="255"/>
      <c r="I71" s="255"/>
      <c r="J71" s="255"/>
      <c r="K71" s="255"/>
      <c r="L71" s="255"/>
      <c r="M71" s="23"/>
      <c r="N71" s="23"/>
      <c r="O71" s="23"/>
      <c r="P71" s="23"/>
    </row>
    <row r="72" spans="1:19" ht="18" customHeight="1">
      <c r="A72" s="24" t="str">
        <f>I64</f>
        <v>[F]</v>
      </c>
      <c r="B72" s="255" t="s">
        <v>80</v>
      </c>
      <c r="C72" s="255"/>
      <c r="D72" s="255"/>
      <c r="E72" s="255"/>
      <c r="F72" s="255"/>
      <c r="G72" s="255"/>
      <c r="H72" s="255"/>
      <c r="I72" s="255"/>
      <c r="J72" s="255"/>
      <c r="K72" s="255"/>
      <c r="L72" s="255"/>
      <c r="M72" s="23"/>
      <c r="N72" s="23"/>
      <c r="O72" s="23"/>
      <c r="P72" s="23"/>
      <c r="S72" s="233"/>
    </row>
    <row r="73" spans="1:19" ht="24.75" customHeight="1">
      <c r="A73" s="24" t="str">
        <f>H64</f>
        <v>[G]</v>
      </c>
      <c r="B73" s="254" t="s">
        <v>137</v>
      </c>
      <c r="C73" s="254"/>
      <c r="D73" s="254"/>
      <c r="E73" s="254"/>
      <c r="F73" s="254"/>
      <c r="G73" s="254"/>
      <c r="H73" s="254"/>
      <c r="I73" s="254"/>
      <c r="J73" s="254"/>
      <c r="K73" s="254"/>
      <c r="L73" s="254"/>
      <c r="M73" s="254"/>
      <c r="N73" s="254"/>
      <c r="O73" s="254"/>
      <c r="P73" s="254"/>
      <c r="Q73" s="254"/>
      <c r="S73" s="233"/>
    </row>
    <row r="74" spans="1:19" ht="18" customHeight="1">
      <c r="A74" s="24" t="str">
        <f>N64</f>
        <v>[H]</v>
      </c>
      <c r="B74" s="255" t="s">
        <v>134</v>
      </c>
      <c r="C74" s="255"/>
      <c r="D74" s="255"/>
      <c r="E74" s="255"/>
      <c r="F74" s="255"/>
      <c r="G74" s="255"/>
      <c r="H74" s="255"/>
      <c r="I74" s="255"/>
      <c r="J74" s="255"/>
      <c r="K74" s="255"/>
      <c r="L74" s="255"/>
      <c r="M74" s="23"/>
      <c r="N74" s="23"/>
      <c r="O74" s="23"/>
      <c r="P74" s="23"/>
      <c r="S74" s="233"/>
    </row>
    <row r="75" spans="1:19" ht="18" customHeight="1">
      <c r="A75" s="24" t="str">
        <f>Q64</f>
        <v>[I]</v>
      </c>
      <c r="B75" s="255" t="s">
        <v>92</v>
      </c>
      <c r="C75" s="255"/>
      <c r="D75" s="255"/>
      <c r="E75" s="255"/>
      <c r="F75" s="255"/>
      <c r="G75" s="255"/>
      <c r="H75" s="255"/>
      <c r="I75" s="255"/>
      <c r="J75" s="255"/>
      <c r="K75" s="255"/>
      <c r="L75" s="255"/>
      <c r="M75" s="23"/>
      <c r="N75" s="23"/>
      <c r="O75" s="23"/>
      <c r="P75" s="23"/>
    </row>
    <row r="76" spans="1:19" ht="18" customHeight="1">
      <c r="A76" s="21" t="s">
        <v>82</v>
      </c>
      <c r="B76" s="22"/>
      <c r="C76" s="22"/>
      <c r="D76" s="22"/>
      <c r="E76" s="22"/>
      <c r="F76" s="22"/>
      <c r="G76" s="22"/>
      <c r="H76" s="22"/>
      <c r="I76" s="22"/>
      <c r="J76" s="22"/>
      <c r="K76" s="22"/>
      <c r="L76" s="22"/>
      <c r="M76" s="22"/>
      <c r="N76" s="22"/>
      <c r="O76" s="22"/>
      <c r="P76" s="22"/>
      <c r="Q76" s="22"/>
    </row>
    <row r="77" spans="1:19" s="32" customFormat="1" ht="24.75" customHeight="1">
      <c r="A77" s="54" t="s">
        <v>83</v>
      </c>
      <c r="B77" s="254" t="s">
        <v>84</v>
      </c>
      <c r="C77" s="254"/>
      <c r="D77" s="254"/>
      <c r="E77" s="254"/>
      <c r="F77" s="254"/>
      <c r="G77" s="254"/>
      <c r="H77" s="254"/>
      <c r="I77" s="254"/>
      <c r="J77" s="254"/>
      <c r="K77" s="254"/>
      <c r="L77" s="254"/>
      <c r="M77" s="254"/>
      <c r="N77" s="254"/>
      <c r="O77" s="254"/>
      <c r="P77" s="254"/>
      <c r="Q77" s="254"/>
      <c r="S77" s="124"/>
    </row>
    <row r="78" spans="1:19" s="32" customFormat="1" ht="18" customHeight="1">
      <c r="A78" s="54" t="s">
        <v>85</v>
      </c>
      <c r="B78" s="254" t="s">
        <v>102</v>
      </c>
      <c r="C78" s="254"/>
      <c r="D78" s="254"/>
      <c r="E78" s="254"/>
      <c r="F78" s="254"/>
      <c r="G78" s="254"/>
      <c r="H78" s="254"/>
      <c r="I78" s="254"/>
      <c r="J78" s="254"/>
      <c r="K78" s="254"/>
      <c r="L78" s="254"/>
      <c r="M78" s="254"/>
      <c r="N78" s="254"/>
      <c r="O78" s="254"/>
      <c r="P78" s="254"/>
      <c r="Q78" s="254"/>
      <c r="S78" s="124"/>
    </row>
    <row r="79" spans="1:19" s="32" customFormat="1" ht="24.75" customHeight="1">
      <c r="A79" s="54" t="s">
        <v>86</v>
      </c>
      <c r="B79" s="254" t="s">
        <v>129</v>
      </c>
      <c r="C79" s="254"/>
      <c r="D79" s="254"/>
      <c r="E79" s="254"/>
      <c r="F79" s="254"/>
      <c r="G79" s="254"/>
      <c r="H79" s="254"/>
      <c r="I79" s="254"/>
      <c r="J79" s="254"/>
      <c r="K79" s="254"/>
      <c r="L79" s="254"/>
      <c r="M79" s="254"/>
      <c r="N79" s="254"/>
      <c r="O79" s="254"/>
      <c r="P79" s="254"/>
      <c r="Q79" s="254"/>
      <c r="S79" s="124"/>
    </row>
    <row r="80" spans="1:19" s="32" customFormat="1" ht="24.75" customHeight="1">
      <c r="A80" s="54" t="s">
        <v>93</v>
      </c>
      <c r="B80" s="254" t="s">
        <v>125</v>
      </c>
      <c r="C80" s="254"/>
      <c r="D80" s="254"/>
      <c r="E80" s="254"/>
      <c r="F80" s="254"/>
      <c r="G80" s="254"/>
      <c r="H80" s="254"/>
      <c r="I80" s="254"/>
      <c r="J80" s="254"/>
      <c r="K80" s="254"/>
      <c r="L80" s="254"/>
      <c r="M80" s="254"/>
      <c r="N80" s="254"/>
      <c r="O80" s="254"/>
      <c r="P80" s="254"/>
      <c r="Q80" s="254"/>
      <c r="S80" s="124"/>
    </row>
    <row r="81" spans="1:19" s="32" customFormat="1" ht="24.75" customHeight="1">
      <c r="A81" s="54" t="s">
        <v>122</v>
      </c>
      <c r="B81" s="254" t="s">
        <v>116</v>
      </c>
      <c r="C81" s="254"/>
      <c r="D81" s="254"/>
      <c r="E81" s="254"/>
      <c r="F81" s="254"/>
      <c r="G81" s="254"/>
      <c r="H81" s="254"/>
      <c r="I81" s="254"/>
      <c r="J81" s="254"/>
      <c r="K81" s="254"/>
      <c r="L81" s="254"/>
      <c r="M81" s="254"/>
      <c r="N81" s="254"/>
      <c r="O81" s="254"/>
      <c r="P81" s="254"/>
      <c r="Q81" s="254"/>
      <c r="S81" s="124"/>
    </row>
    <row r="82" spans="1:19" s="32" customFormat="1" ht="18" customHeight="1">
      <c r="A82" s="54" t="s">
        <v>131</v>
      </c>
      <c r="B82" s="254" t="s">
        <v>123</v>
      </c>
      <c r="C82" s="254"/>
      <c r="D82" s="254"/>
      <c r="E82" s="254"/>
      <c r="F82" s="254"/>
      <c r="G82" s="254"/>
      <c r="H82" s="254"/>
      <c r="I82" s="254"/>
      <c r="J82" s="254"/>
      <c r="K82" s="254"/>
      <c r="L82" s="254"/>
      <c r="M82" s="254"/>
      <c r="N82" s="254"/>
      <c r="O82" s="254"/>
      <c r="P82" s="254"/>
      <c r="Q82" s="254"/>
      <c r="S82" s="124"/>
    </row>
    <row r="83" spans="1:19" ht="24.75" customHeight="1">
      <c r="A83" s="253" t="s">
        <v>108</v>
      </c>
      <c r="B83" s="253"/>
      <c r="C83" s="253"/>
      <c r="D83" s="253"/>
      <c r="E83" s="253"/>
      <c r="F83" s="253"/>
      <c r="G83" s="253"/>
      <c r="H83" s="253"/>
      <c r="I83" s="253"/>
      <c r="J83" s="253"/>
      <c r="K83" s="253"/>
      <c r="L83" s="253"/>
      <c r="M83" s="253"/>
      <c r="N83" s="253"/>
      <c r="O83" s="253"/>
      <c r="P83" s="253"/>
      <c r="Q83" s="253"/>
    </row>
  </sheetData>
  <sortState ref="A6:Q20">
    <sortCondition ref="A6:A20"/>
  </sortState>
  <mergeCells count="30">
    <mergeCell ref="S1:S3"/>
    <mergeCell ref="B72:L72"/>
    <mergeCell ref="B70:Q70"/>
    <mergeCell ref="B67:Q67"/>
    <mergeCell ref="B68:Q68"/>
    <mergeCell ref="A1:Q1"/>
    <mergeCell ref="O33:P33"/>
    <mergeCell ref="N64:P64"/>
    <mergeCell ref="B69:Q69"/>
    <mergeCell ref="A2:B3"/>
    <mergeCell ref="C2:C3"/>
    <mergeCell ref="D2:D3"/>
    <mergeCell ref="E2:G2"/>
    <mergeCell ref="H2:M2"/>
    <mergeCell ref="N2:P2"/>
    <mergeCell ref="A64:B64"/>
    <mergeCell ref="B65:L65"/>
    <mergeCell ref="I64:M64"/>
    <mergeCell ref="O10:P10"/>
    <mergeCell ref="A83:Q83"/>
    <mergeCell ref="B77:Q77"/>
    <mergeCell ref="B71:L71"/>
    <mergeCell ref="B74:L74"/>
    <mergeCell ref="B75:L75"/>
    <mergeCell ref="B82:Q82"/>
    <mergeCell ref="B81:Q81"/>
    <mergeCell ref="B80:Q80"/>
    <mergeCell ref="B73:Q73"/>
    <mergeCell ref="B79:Q79"/>
    <mergeCell ref="B78:Q78"/>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workbookViewId="0">
      <pane xSplit="2" ySplit="3" topLeftCell="C57" activePane="bottomRight" state="frozen"/>
      <selection pane="topRight" activeCell="C1" sqref="C1"/>
      <selection pane="bottomLeft" activeCell="A4" sqref="A4"/>
      <selection pane="bottomRight" activeCell="H61" sqref="H61:H63"/>
    </sheetView>
  </sheetViews>
  <sheetFormatPr defaultColWidth="11" defaultRowHeight="15.75"/>
  <cols>
    <col min="1" max="1" width="6.625" customWidth="1"/>
    <col min="2" max="2" width="14.875" customWidth="1"/>
    <col min="3" max="3" width="6.25" customWidth="1"/>
    <col min="4" max="4" width="8.625" customWidth="1"/>
    <col min="5" max="5" width="6.625" customWidth="1"/>
    <col min="6" max="6" width="9.625" customWidth="1"/>
    <col min="7" max="7" width="6.625" customWidth="1"/>
    <col min="8" max="8" width="8.625" customWidth="1"/>
    <col min="9" max="9" width="6.625" customWidth="1"/>
    <col min="10" max="10" width="7.625" customWidth="1"/>
    <col min="11" max="11" width="6.625" customWidth="1"/>
    <col min="12" max="13" width="8.625" customWidth="1"/>
    <col min="15" max="15" width="11" style="124"/>
  </cols>
  <sheetData>
    <row r="1" spans="1:15" ht="16.5" thickBot="1">
      <c r="A1" s="284" t="s">
        <v>90</v>
      </c>
      <c r="B1" s="284"/>
      <c r="C1" s="284"/>
      <c r="D1" s="284"/>
      <c r="E1" s="284"/>
      <c r="F1" s="284"/>
      <c r="G1" s="284"/>
      <c r="H1" s="284"/>
      <c r="I1" s="284"/>
      <c r="J1" s="284"/>
      <c r="K1" s="284"/>
      <c r="L1" s="284"/>
      <c r="M1" s="284"/>
      <c r="O1" s="277" t="s">
        <v>152</v>
      </c>
    </row>
    <row r="2" spans="1:15" ht="36" customHeight="1" thickTop="1">
      <c r="A2" s="262" t="s">
        <v>0</v>
      </c>
      <c r="B2" s="263"/>
      <c r="C2" s="268" t="s">
        <v>118</v>
      </c>
      <c r="D2" s="270" t="s">
        <v>103</v>
      </c>
      <c r="E2" s="278"/>
      <c r="F2" s="270" t="s">
        <v>150</v>
      </c>
      <c r="G2" s="278"/>
      <c r="H2" s="279" t="s">
        <v>151</v>
      </c>
      <c r="I2" s="280"/>
      <c r="J2" s="281"/>
      <c r="K2" s="270" t="s">
        <v>95</v>
      </c>
      <c r="L2" s="271"/>
      <c r="M2" s="271"/>
      <c r="O2" s="277"/>
    </row>
    <row r="3" spans="1:15" ht="36" customHeight="1">
      <c r="A3" s="264"/>
      <c r="B3" s="265"/>
      <c r="C3" s="269"/>
      <c r="D3" s="5" t="s">
        <v>104</v>
      </c>
      <c r="E3" s="5" t="s">
        <v>105</v>
      </c>
      <c r="F3" s="5" t="s">
        <v>104</v>
      </c>
      <c r="G3" s="5" t="s">
        <v>105</v>
      </c>
      <c r="H3" s="5" t="s">
        <v>104</v>
      </c>
      <c r="I3" s="5" t="s">
        <v>105</v>
      </c>
      <c r="J3" s="5" t="s">
        <v>10</v>
      </c>
      <c r="K3" s="6" t="s">
        <v>11</v>
      </c>
      <c r="L3" s="6" t="s">
        <v>109</v>
      </c>
      <c r="M3" s="25" t="s">
        <v>110</v>
      </c>
      <c r="O3" s="277"/>
    </row>
    <row r="4" spans="1:15" s="35" customFormat="1" ht="18" customHeight="1">
      <c r="A4" s="42" t="s">
        <v>14</v>
      </c>
      <c r="B4" s="43"/>
      <c r="C4" s="43"/>
      <c r="D4" s="45">
        <v>0.28036227932179691</v>
      </c>
      <c r="E4" s="57"/>
      <c r="F4" s="45">
        <v>0.24701975179164481</v>
      </c>
      <c r="G4" s="45"/>
      <c r="H4" s="45">
        <v>1.1349791961505802</v>
      </c>
      <c r="I4" s="47"/>
      <c r="J4" s="48">
        <v>31</v>
      </c>
      <c r="K4" s="49"/>
      <c r="L4" s="50"/>
      <c r="M4" s="55"/>
      <c r="O4" s="125"/>
    </row>
    <row r="5" spans="1:15" s="35" customFormat="1" ht="18" customHeight="1">
      <c r="A5" s="62" t="s">
        <v>126</v>
      </c>
      <c r="B5" s="63"/>
      <c r="C5" s="144"/>
      <c r="D5" s="64">
        <v>0.32094287754373441</v>
      </c>
      <c r="E5" s="65"/>
      <c r="F5" s="64">
        <v>0.35499226466738071</v>
      </c>
      <c r="G5" s="65"/>
      <c r="H5" s="64">
        <v>0.90408414347971844</v>
      </c>
      <c r="I5" s="65"/>
      <c r="J5" s="66">
        <v>7</v>
      </c>
      <c r="K5" s="72"/>
      <c r="L5" s="73"/>
      <c r="M5" s="74"/>
      <c r="O5" s="125">
        <v>1</v>
      </c>
    </row>
    <row r="6" spans="1:15">
      <c r="A6" s="67" t="s">
        <v>20</v>
      </c>
      <c r="B6" s="68"/>
      <c r="C6" s="145" t="s">
        <v>114</v>
      </c>
      <c r="D6" s="69">
        <v>0.42695290185353996</v>
      </c>
      <c r="E6" s="70">
        <v>2</v>
      </c>
      <c r="F6" s="69">
        <v>0.3950167122455181</v>
      </c>
      <c r="G6" s="70">
        <v>9</v>
      </c>
      <c r="H6" s="69">
        <v>1.0808476923076924</v>
      </c>
      <c r="I6" s="70">
        <v>27</v>
      </c>
      <c r="J6" s="71">
        <v>1</v>
      </c>
      <c r="K6" s="75" t="s">
        <v>17</v>
      </c>
      <c r="L6" s="76" t="s">
        <v>17</v>
      </c>
      <c r="M6" s="77" t="s">
        <v>17</v>
      </c>
      <c r="O6" s="125">
        <v>2</v>
      </c>
    </row>
    <row r="7" spans="1:15">
      <c r="A7" s="67" t="s">
        <v>22</v>
      </c>
      <c r="B7" s="68"/>
      <c r="C7" s="145" t="s">
        <v>114</v>
      </c>
      <c r="D7" s="69">
        <v>0.25030339321357287</v>
      </c>
      <c r="E7" s="70">
        <v>22</v>
      </c>
      <c r="F7" s="69">
        <v>0.18363273453093812</v>
      </c>
      <c r="G7" s="70">
        <v>30</v>
      </c>
      <c r="H7" s="69">
        <v>1.3630652173913043</v>
      </c>
      <c r="I7" s="70">
        <v>18</v>
      </c>
      <c r="J7" s="71">
        <v>1</v>
      </c>
      <c r="K7" s="75" t="s">
        <v>17</v>
      </c>
      <c r="L7" s="76" t="s">
        <v>17</v>
      </c>
      <c r="M7" s="77" t="s">
        <v>17</v>
      </c>
      <c r="O7" s="125">
        <v>3</v>
      </c>
    </row>
    <row r="8" spans="1:15">
      <c r="A8" s="67" t="s">
        <v>23</v>
      </c>
      <c r="B8" s="68"/>
      <c r="C8" s="145" t="s">
        <v>114</v>
      </c>
      <c r="D8" s="69">
        <v>0.36662962962962964</v>
      </c>
      <c r="E8" s="70">
        <v>7</v>
      </c>
      <c r="F8" s="69">
        <v>0.15277777777777779</v>
      </c>
      <c r="G8" s="70">
        <v>48</v>
      </c>
      <c r="H8" s="69">
        <v>2.399757575757576</v>
      </c>
      <c r="I8" s="70">
        <v>1</v>
      </c>
      <c r="J8" s="71">
        <v>1</v>
      </c>
      <c r="K8" s="75" t="s">
        <v>17</v>
      </c>
      <c r="L8" s="76" t="s">
        <v>17</v>
      </c>
      <c r="M8" s="77" t="s">
        <v>17</v>
      </c>
      <c r="O8" s="125">
        <v>4</v>
      </c>
    </row>
    <row r="9" spans="1:15">
      <c r="A9" s="67" t="s">
        <v>15</v>
      </c>
      <c r="B9" s="68"/>
      <c r="C9" s="145" t="s">
        <v>119</v>
      </c>
      <c r="D9" s="69">
        <v>0.29347916666666668</v>
      </c>
      <c r="E9" s="70">
        <v>14</v>
      </c>
      <c r="F9" s="69">
        <v>0.16666666666666666</v>
      </c>
      <c r="G9" s="70">
        <v>39</v>
      </c>
      <c r="H9" s="69">
        <v>1.760875</v>
      </c>
      <c r="I9" s="70">
        <v>9</v>
      </c>
      <c r="J9" s="71">
        <v>1</v>
      </c>
      <c r="K9" s="75" t="s">
        <v>17</v>
      </c>
      <c r="L9" s="76" t="s">
        <v>17</v>
      </c>
      <c r="M9" s="77" t="s">
        <v>17</v>
      </c>
      <c r="N9" s="125"/>
      <c r="O9" s="125">
        <v>5</v>
      </c>
    </row>
    <row r="10" spans="1:15">
      <c r="A10" s="67" t="s">
        <v>121</v>
      </c>
      <c r="B10" s="68"/>
      <c r="C10" s="145" t="s">
        <v>114</v>
      </c>
      <c r="D10" s="69">
        <v>0.2976111111111111</v>
      </c>
      <c r="E10" s="70">
        <v>12</v>
      </c>
      <c r="F10" s="69">
        <v>1.1944444444444444</v>
      </c>
      <c r="G10" s="70">
        <v>2</v>
      </c>
      <c r="H10" s="69">
        <v>0.24916279069767441</v>
      </c>
      <c r="I10" s="70">
        <v>50</v>
      </c>
      <c r="J10" s="71">
        <v>0</v>
      </c>
      <c r="K10" s="75" t="s">
        <v>101</v>
      </c>
      <c r="L10" s="234" t="s">
        <v>153</v>
      </c>
      <c r="M10" s="235"/>
      <c r="N10" s="125"/>
      <c r="O10" s="125">
        <v>6</v>
      </c>
    </row>
    <row r="11" spans="1:15">
      <c r="A11" s="67" t="s">
        <v>24</v>
      </c>
      <c r="B11" s="68"/>
      <c r="C11" s="145" t="s">
        <v>114</v>
      </c>
      <c r="D11" s="69">
        <v>0.14813793103448275</v>
      </c>
      <c r="E11" s="70">
        <v>47</v>
      </c>
      <c r="F11" s="69">
        <v>0.15517241379310345</v>
      </c>
      <c r="G11" s="70">
        <v>45</v>
      </c>
      <c r="H11" s="69">
        <v>0.95466666666666666</v>
      </c>
      <c r="I11" s="70">
        <v>33</v>
      </c>
      <c r="J11" s="71">
        <v>0</v>
      </c>
      <c r="K11" s="75" t="s">
        <v>17</v>
      </c>
      <c r="L11" s="76" t="s">
        <v>17</v>
      </c>
      <c r="M11" s="77" t="s">
        <v>17</v>
      </c>
      <c r="O11" s="125">
        <v>7</v>
      </c>
    </row>
    <row r="12" spans="1:15">
      <c r="A12" s="67" t="s">
        <v>18</v>
      </c>
      <c r="B12" s="68"/>
      <c r="C12" s="145" t="s">
        <v>119</v>
      </c>
      <c r="D12" s="69">
        <v>0.23211526147278549</v>
      </c>
      <c r="E12" s="70">
        <v>28</v>
      </c>
      <c r="F12" s="69">
        <v>0.15261472785485591</v>
      </c>
      <c r="G12" s="70">
        <v>49</v>
      </c>
      <c r="H12" s="69">
        <v>1.5209230769230768</v>
      </c>
      <c r="I12" s="70">
        <v>16</v>
      </c>
      <c r="J12" s="71">
        <v>1</v>
      </c>
      <c r="K12" s="75" t="s">
        <v>17</v>
      </c>
      <c r="L12" s="76" t="s">
        <v>17</v>
      </c>
      <c r="M12" s="77" t="s">
        <v>17</v>
      </c>
      <c r="O12" s="125">
        <v>8</v>
      </c>
    </row>
    <row r="13" spans="1:15">
      <c r="A13" s="67" t="s">
        <v>25</v>
      </c>
      <c r="B13" s="68"/>
      <c r="C13" s="145" t="s">
        <v>114</v>
      </c>
      <c r="D13" s="69">
        <v>0.16171121718377088</v>
      </c>
      <c r="E13" s="70">
        <v>44</v>
      </c>
      <c r="F13" s="69">
        <v>0.35799522673031026</v>
      </c>
      <c r="G13" s="70">
        <v>10</v>
      </c>
      <c r="H13" s="69">
        <v>0.45171333333333336</v>
      </c>
      <c r="I13" s="70">
        <v>45</v>
      </c>
      <c r="J13" s="71">
        <v>0</v>
      </c>
      <c r="K13" s="75" t="s">
        <v>17</v>
      </c>
      <c r="L13" s="76" t="s">
        <v>17</v>
      </c>
      <c r="M13" s="77" t="s">
        <v>17</v>
      </c>
      <c r="O13" s="125">
        <v>9</v>
      </c>
    </row>
    <row r="14" spans="1:15">
      <c r="A14" s="67" t="s">
        <v>26</v>
      </c>
      <c r="B14" s="68"/>
      <c r="C14" s="145" t="s">
        <v>114</v>
      </c>
      <c r="D14" s="69">
        <v>0.12237451737451738</v>
      </c>
      <c r="E14" s="70">
        <v>49</v>
      </c>
      <c r="F14" s="69">
        <v>0.96525096525096521</v>
      </c>
      <c r="G14" s="70">
        <v>3</v>
      </c>
      <c r="H14" s="69">
        <v>0.12678</v>
      </c>
      <c r="I14" s="70">
        <v>51</v>
      </c>
      <c r="J14" s="71">
        <v>0</v>
      </c>
      <c r="K14" s="75" t="s">
        <v>17</v>
      </c>
      <c r="L14" s="75" t="s">
        <v>17</v>
      </c>
      <c r="M14" s="77" t="s">
        <v>17</v>
      </c>
      <c r="O14" s="125">
        <v>10</v>
      </c>
    </row>
    <row r="15" spans="1:15">
      <c r="A15" s="67" t="s">
        <v>27</v>
      </c>
      <c r="B15" s="68"/>
      <c r="C15" s="145" t="s">
        <v>114</v>
      </c>
      <c r="D15" s="69">
        <v>0.16273489932885907</v>
      </c>
      <c r="E15" s="70">
        <v>43</v>
      </c>
      <c r="F15" s="69">
        <v>0.22483221476510068</v>
      </c>
      <c r="G15" s="70">
        <v>14</v>
      </c>
      <c r="H15" s="69">
        <v>0.72380597014925374</v>
      </c>
      <c r="I15" s="70">
        <v>39</v>
      </c>
      <c r="J15" s="71">
        <v>0</v>
      </c>
      <c r="K15" s="75" t="s">
        <v>17</v>
      </c>
      <c r="L15" s="75" t="s">
        <v>17</v>
      </c>
      <c r="M15" s="77" t="s">
        <v>17</v>
      </c>
      <c r="O15" s="125">
        <v>11</v>
      </c>
    </row>
    <row r="16" spans="1:15">
      <c r="A16" s="67" t="s">
        <v>28</v>
      </c>
      <c r="B16" s="68"/>
      <c r="C16" s="145" t="s">
        <v>114</v>
      </c>
      <c r="D16" s="69">
        <v>0.29307832278481011</v>
      </c>
      <c r="E16" s="70">
        <v>15</v>
      </c>
      <c r="F16" s="69">
        <v>0.17246835443037975</v>
      </c>
      <c r="G16" s="70">
        <v>35</v>
      </c>
      <c r="H16" s="69">
        <v>1.6993165137614679</v>
      </c>
      <c r="I16" s="70">
        <v>11</v>
      </c>
      <c r="J16" s="71">
        <v>1</v>
      </c>
      <c r="K16" s="75" t="s">
        <v>17</v>
      </c>
      <c r="L16" s="75" t="s">
        <v>17</v>
      </c>
      <c r="M16" s="77" t="s">
        <v>17</v>
      </c>
      <c r="N16" s="125"/>
      <c r="O16" s="125">
        <v>12</v>
      </c>
    </row>
    <row r="17" spans="1:15">
      <c r="A17" s="67" t="s">
        <v>29</v>
      </c>
      <c r="B17" s="68"/>
      <c r="C17" s="145" t="s">
        <v>114</v>
      </c>
      <c r="D17" s="69">
        <v>0.20269436201780416</v>
      </c>
      <c r="E17" s="70">
        <v>34</v>
      </c>
      <c r="F17" s="69">
        <v>0.70326409495548958</v>
      </c>
      <c r="G17" s="70">
        <v>5</v>
      </c>
      <c r="H17" s="69">
        <v>0.2882194092827004</v>
      </c>
      <c r="I17" s="70">
        <v>49</v>
      </c>
      <c r="J17" s="71">
        <v>0</v>
      </c>
      <c r="K17" s="75" t="s">
        <v>17</v>
      </c>
      <c r="L17" s="75" t="s">
        <v>17</v>
      </c>
      <c r="M17" s="77" t="s">
        <v>17</v>
      </c>
      <c r="O17" s="125">
        <v>13</v>
      </c>
    </row>
    <row r="18" spans="1:15">
      <c r="A18" s="67" t="s">
        <v>30</v>
      </c>
      <c r="B18" s="68"/>
      <c r="C18" s="145" t="s">
        <v>114</v>
      </c>
      <c r="D18" s="69">
        <v>0.40692857142857142</v>
      </c>
      <c r="E18" s="70">
        <v>3</v>
      </c>
      <c r="F18" s="69">
        <v>0.17142857142857143</v>
      </c>
      <c r="G18" s="70">
        <v>37</v>
      </c>
      <c r="H18" s="69">
        <v>2.3737499999999998</v>
      </c>
      <c r="I18" s="70">
        <v>2</v>
      </c>
      <c r="J18" s="71">
        <v>1</v>
      </c>
      <c r="K18" s="75" t="s">
        <v>17</v>
      </c>
      <c r="L18" s="76" t="s">
        <v>17</v>
      </c>
      <c r="M18" s="77" t="s">
        <v>17</v>
      </c>
      <c r="O18" s="125">
        <v>14</v>
      </c>
    </row>
    <row r="19" spans="1:15">
      <c r="A19" s="67" t="s">
        <v>31</v>
      </c>
      <c r="B19" s="68"/>
      <c r="C19" s="145" t="s">
        <v>114</v>
      </c>
      <c r="D19" s="69">
        <v>0.8455111111111111</v>
      </c>
      <c r="E19" s="70">
        <v>1</v>
      </c>
      <c r="F19" s="69">
        <v>1.2666666666666666</v>
      </c>
      <c r="G19" s="70">
        <v>1</v>
      </c>
      <c r="H19" s="69">
        <v>0.66750877192982461</v>
      </c>
      <c r="I19" s="70">
        <v>42</v>
      </c>
      <c r="J19" s="71">
        <v>0</v>
      </c>
      <c r="K19" s="75" t="s">
        <v>17</v>
      </c>
      <c r="L19" s="76" t="s">
        <v>17</v>
      </c>
      <c r="M19" s="77" t="s">
        <v>17</v>
      </c>
      <c r="O19" s="125">
        <v>15</v>
      </c>
    </row>
    <row r="20" spans="1:15">
      <c r="A20" s="67" t="s">
        <v>32</v>
      </c>
      <c r="B20" s="68"/>
      <c r="C20" s="145" t="s">
        <v>114</v>
      </c>
      <c r="D20" s="69">
        <v>0.32190729783037475</v>
      </c>
      <c r="E20" s="70">
        <v>10</v>
      </c>
      <c r="F20" s="69">
        <v>0.67061143984220906</v>
      </c>
      <c r="G20" s="70">
        <v>6</v>
      </c>
      <c r="H20" s="69">
        <v>0.48002058823529414</v>
      </c>
      <c r="I20" s="70">
        <v>44</v>
      </c>
      <c r="J20" s="71">
        <v>0</v>
      </c>
      <c r="K20" s="75" t="s">
        <v>17</v>
      </c>
      <c r="L20" s="76" t="s">
        <v>17</v>
      </c>
      <c r="M20" s="77" t="s">
        <v>17</v>
      </c>
      <c r="O20" s="125">
        <v>16</v>
      </c>
    </row>
    <row r="21" spans="1:15">
      <c r="A21" s="67" t="s">
        <v>19</v>
      </c>
      <c r="B21" s="68"/>
      <c r="C21" s="145" t="s">
        <v>119</v>
      </c>
      <c r="D21" s="69">
        <v>0.16970940170940171</v>
      </c>
      <c r="E21" s="70">
        <v>40</v>
      </c>
      <c r="F21" s="69">
        <v>0.20512820512820512</v>
      </c>
      <c r="G21" s="70">
        <v>17</v>
      </c>
      <c r="H21" s="69">
        <v>0.82733333333333337</v>
      </c>
      <c r="I21" s="70">
        <v>36</v>
      </c>
      <c r="J21" s="71">
        <v>0</v>
      </c>
      <c r="K21" s="75" t="s">
        <v>17</v>
      </c>
      <c r="L21" s="76" t="s">
        <v>17</v>
      </c>
      <c r="M21" s="77" t="s">
        <v>17</v>
      </c>
      <c r="O21" s="125">
        <v>17</v>
      </c>
    </row>
    <row r="22" spans="1:15" s="35" customFormat="1" ht="18" customHeight="1">
      <c r="A22" s="78" t="s">
        <v>97</v>
      </c>
      <c r="B22" s="79"/>
      <c r="C22" s="146"/>
      <c r="D22" s="80">
        <v>0.23236106239037835</v>
      </c>
      <c r="E22" s="81"/>
      <c r="F22" s="80">
        <v>0.24154347281383112</v>
      </c>
      <c r="G22" s="81"/>
      <c r="H22" s="80">
        <v>0.96198443983402493</v>
      </c>
      <c r="I22" s="81"/>
      <c r="J22" s="82">
        <v>7</v>
      </c>
      <c r="K22" s="83"/>
      <c r="L22" s="84"/>
      <c r="M22" s="85"/>
      <c r="O22" s="125">
        <v>18</v>
      </c>
    </row>
    <row r="23" spans="1:15" s="35" customFormat="1" ht="18" customHeight="1">
      <c r="A23" s="36" t="s">
        <v>98</v>
      </c>
      <c r="B23" s="37"/>
      <c r="C23" s="142"/>
      <c r="D23" s="38">
        <v>0.2487946040034813</v>
      </c>
      <c r="E23" s="59"/>
      <c r="F23" s="38">
        <v>0.24630113141862489</v>
      </c>
      <c r="G23" s="59"/>
      <c r="H23" s="38">
        <v>1.0101236749116609</v>
      </c>
      <c r="I23" s="59"/>
      <c r="J23" s="39">
        <v>4</v>
      </c>
      <c r="K23" s="40"/>
      <c r="L23" s="41"/>
      <c r="M23" s="56"/>
      <c r="O23" s="125">
        <v>19</v>
      </c>
    </row>
    <row r="24" spans="1:15">
      <c r="A24" s="33" t="s">
        <v>38</v>
      </c>
      <c r="B24" s="27"/>
      <c r="C24" s="149" t="s">
        <v>119</v>
      </c>
      <c r="D24" s="28">
        <v>0.19139207048458151</v>
      </c>
      <c r="E24" s="58">
        <v>35</v>
      </c>
      <c r="F24" s="28">
        <v>0.22466960352422907</v>
      </c>
      <c r="G24" s="58">
        <v>15</v>
      </c>
      <c r="H24" s="28">
        <v>0.85188235294117642</v>
      </c>
      <c r="I24" s="58">
        <v>35</v>
      </c>
      <c r="J24" s="29">
        <v>0</v>
      </c>
      <c r="K24" s="86" t="s">
        <v>17</v>
      </c>
      <c r="L24" s="87" t="s">
        <v>36</v>
      </c>
      <c r="M24" s="88" t="s">
        <v>36</v>
      </c>
      <c r="O24" s="125">
        <v>20</v>
      </c>
    </row>
    <row r="25" spans="1:15">
      <c r="A25" s="33" t="s">
        <v>40</v>
      </c>
      <c r="B25" s="27"/>
      <c r="C25" s="149" t="s">
        <v>114</v>
      </c>
      <c r="D25" s="28">
        <v>0.27399668874172184</v>
      </c>
      <c r="E25" s="58">
        <v>17</v>
      </c>
      <c r="F25" s="28">
        <v>0.72847682119205293</v>
      </c>
      <c r="G25" s="58">
        <v>4</v>
      </c>
      <c r="H25" s="28">
        <v>0.37612272727272728</v>
      </c>
      <c r="I25" s="58">
        <v>48</v>
      </c>
      <c r="J25" s="29">
        <v>0</v>
      </c>
      <c r="K25" s="86" t="s">
        <v>17</v>
      </c>
      <c r="L25" s="87" t="s">
        <v>36</v>
      </c>
      <c r="M25" s="89" t="s">
        <v>17</v>
      </c>
      <c r="N25" s="125"/>
      <c r="O25" s="125">
        <v>21</v>
      </c>
    </row>
    <row r="26" spans="1:15">
      <c r="A26" s="34" t="s">
        <v>35</v>
      </c>
      <c r="B26" s="27"/>
      <c r="C26" s="149" t="s">
        <v>115</v>
      </c>
      <c r="D26" s="28">
        <v>0.23186453576864535</v>
      </c>
      <c r="E26" s="58">
        <v>29</v>
      </c>
      <c r="F26" s="28">
        <v>0.17960426179604261</v>
      </c>
      <c r="G26" s="58">
        <v>31</v>
      </c>
      <c r="H26" s="28">
        <v>1.2909745762711864</v>
      </c>
      <c r="I26" s="58">
        <v>19</v>
      </c>
      <c r="J26" s="29">
        <v>1</v>
      </c>
      <c r="K26" s="86" t="s">
        <v>17</v>
      </c>
      <c r="L26" s="87" t="s">
        <v>36</v>
      </c>
      <c r="M26" s="88" t="s">
        <v>36</v>
      </c>
      <c r="N26" s="32"/>
      <c r="O26" s="125">
        <v>22</v>
      </c>
    </row>
    <row r="27" spans="1:15">
      <c r="A27" s="34" t="s">
        <v>37</v>
      </c>
      <c r="B27" s="27"/>
      <c r="C27" s="149" t="s">
        <v>115</v>
      </c>
      <c r="D27" s="28">
        <v>0.24068421052631578</v>
      </c>
      <c r="E27" s="58">
        <v>25</v>
      </c>
      <c r="F27" s="28">
        <v>0.20394736842105263</v>
      </c>
      <c r="G27" s="58">
        <v>18</v>
      </c>
      <c r="H27" s="28">
        <v>1.1801290322580644</v>
      </c>
      <c r="I27" s="58">
        <v>23</v>
      </c>
      <c r="J27" s="29">
        <v>1</v>
      </c>
      <c r="K27" s="86" t="s">
        <v>17</v>
      </c>
      <c r="L27" s="87" t="s">
        <v>36</v>
      </c>
      <c r="M27" s="88" t="s">
        <v>36</v>
      </c>
      <c r="N27" s="32"/>
      <c r="O27" s="125">
        <v>23</v>
      </c>
    </row>
    <row r="28" spans="1:15">
      <c r="A28" s="33" t="s">
        <v>39</v>
      </c>
      <c r="B28" s="27"/>
      <c r="C28" s="149" t="s">
        <v>119</v>
      </c>
      <c r="D28" s="28">
        <v>0.29388321167883213</v>
      </c>
      <c r="E28" s="58">
        <v>13</v>
      </c>
      <c r="F28" s="28">
        <v>0.13868613138686131</v>
      </c>
      <c r="G28" s="58">
        <v>51</v>
      </c>
      <c r="H28" s="28">
        <v>2.1190526315789473</v>
      </c>
      <c r="I28" s="58">
        <v>3</v>
      </c>
      <c r="J28" s="29">
        <v>1</v>
      </c>
      <c r="K28" s="86" t="s">
        <v>17</v>
      </c>
      <c r="L28" s="87" t="s">
        <v>36</v>
      </c>
      <c r="M28" s="89" t="s">
        <v>17</v>
      </c>
      <c r="N28" s="125"/>
      <c r="O28" s="125">
        <v>24</v>
      </c>
    </row>
    <row r="29" spans="1:15">
      <c r="A29" s="33" t="s">
        <v>33</v>
      </c>
      <c r="B29" s="27"/>
      <c r="C29" s="149" t="s">
        <v>115</v>
      </c>
      <c r="D29" s="28">
        <v>0.26288699878493316</v>
      </c>
      <c r="E29" s="58">
        <v>18</v>
      </c>
      <c r="F29" s="28">
        <v>0.1543134872417983</v>
      </c>
      <c r="G29" s="58">
        <v>46</v>
      </c>
      <c r="H29" s="28">
        <v>1.7035905511811023</v>
      </c>
      <c r="I29" s="58">
        <v>10</v>
      </c>
      <c r="J29" s="29">
        <v>1</v>
      </c>
      <c r="K29" s="86" t="s">
        <v>17</v>
      </c>
      <c r="L29" s="87" t="s">
        <v>17</v>
      </c>
      <c r="M29" s="88" t="s">
        <v>36</v>
      </c>
      <c r="O29" s="125">
        <v>25</v>
      </c>
    </row>
    <row r="30" spans="1:15">
      <c r="A30" s="90" t="s">
        <v>99</v>
      </c>
      <c r="B30" s="91"/>
      <c r="C30" s="147"/>
      <c r="D30" s="92">
        <v>0.21005493207324277</v>
      </c>
      <c r="E30" s="93"/>
      <c r="F30" s="92">
        <v>0.23508564678086238</v>
      </c>
      <c r="G30" s="93"/>
      <c r="H30" s="92">
        <v>0.89352512562814068</v>
      </c>
      <c r="I30" s="93"/>
      <c r="J30" s="94">
        <v>3</v>
      </c>
      <c r="K30" s="95"/>
      <c r="L30" s="96"/>
      <c r="M30" s="97"/>
      <c r="O30" s="125">
        <v>26</v>
      </c>
    </row>
    <row r="31" spans="1:15">
      <c r="A31" s="98" t="s">
        <v>45</v>
      </c>
      <c r="B31" s="91"/>
      <c r="C31" s="150" t="s">
        <v>119</v>
      </c>
      <c r="D31" s="99">
        <v>0.1113091603053435</v>
      </c>
      <c r="E31" s="100">
        <v>50</v>
      </c>
      <c r="F31" s="99">
        <v>0.15648854961832062</v>
      </c>
      <c r="G31" s="100">
        <v>44</v>
      </c>
      <c r="H31" s="99">
        <v>0.71129268292682923</v>
      </c>
      <c r="I31" s="100">
        <v>40</v>
      </c>
      <c r="J31" s="101">
        <v>0</v>
      </c>
      <c r="K31" s="95" t="s">
        <v>36</v>
      </c>
      <c r="L31" s="96" t="s">
        <v>17</v>
      </c>
      <c r="M31" s="97" t="s">
        <v>36</v>
      </c>
      <c r="O31" s="125">
        <v>27</v>
      </c>
    </row>
    <row r="32" spans="1:15">
      <c r="A32" s="98" t="s">
        <v>41</v>
      </c>
      <c r="B32" s="91"/>
      <c r="C32" s="150" t="s">
        <v>115</v>
      </c>
      <c r="D32" s="99">
        <v>0.36277049180327869</v>
      </c>
      <c r="E32" s="100">
        <v>8</v>
      </c>
      <c r="F32" s="99">
        <v>0.18852459016393441</v>
      </c>
      <c r="G32" s="100">
        <v>26</v>
      </c>
      <c r="H32" s="99">
        <v>1.9242608695652175</v>
      </c>
      <c r="I32" s="100">
        <v>5</v>
      </c>
      <c r="J32" s="101">
        <v>1</v>
      </c>
      <c r="K32" s="95" t="s">
        <v>36</v>
      </c>
      <c r="L32" s="96" t="s">
        <v>17</v>
      </c>
      <c r="M32" s="97" t="s">
        <v>17</v>
      </c>
      <c r="O32" s="125">
        <v>28</v>
      </c>
    </row>
    <row r="33" spans="1:15">
      <c r="A33" s="98" t="s">
        <v>69</v>
      </c>
      <c r="B33" s="91"/>
      <c r="C33" s="150" t="s">
        <v>115</v>
      </c>
      <c r="D33" s="99">
        <v>0.17981171548117156</v>
      </c>
      <c r="E33" s="100">
        <v>39</v>
      </c>
      <c r="F33" s="99">
        <v>0.16736401673640167</v>
      </c>
      <c r="G33" s="100">
        <v>38</v>
      </c>
      <c r="H33" s="99">
        <v>1.0743750000000001</v>
      </c>
      <c r="I33" s="100">
        <v>29</v>
      </c>
      <c r="J33" s="101">
        <v>1</v>
      </c>
      <c r="K33" s="95" t="s">
        <v>36</v>
      </c>
      <c r="L33" s="102" t="s">
        <v>70</v>
      </c>
      <c r="M33" s="103"/>
      <c r="O33" s="125">
        <v>29</v>
      </c>
    </row>
    <row r="34" spans="1:15">
      <c r="A34" s="98" t="s">
        <v>43</v>
      </c>
      <c r="B34" s="91"/>
      <c r="C34" s="150" t="s">
        <v>114</v>
      </c>
      <c r="D34" s="99">
        <v>0.18228915662650602</v>
      </c>
      <c r="E34" s="100">
        <v>38</v>
      </c>
      <c r="F34" s="99">
        <v>0.46184738955823296</v>
      </c>
      <c r="G34" s="100">
        <v>7</v>
      </c>
      <c r="H34" s="99">
        <v>0.39469565217391306</v>
      </c>
      <c r="I34" s="100">
        <v>46</v>
      </c>
      <c r="J34" s="101">
        <v>0</v>
      </c>
      <c r="K34" s="95" t="s">
        <v>36</v>
      </c>
      <c r="L34" s="96" t="s">
        <v>17</v>
      </c>
      <c r="M34" s="97" t="s">
        <v>17</v>
      </c>
      <c r="O34" s="125">
        <v>30</v>
      </c>
    </row>
    <row r="35" spans="1:15">
      <c r="A35" s="98" t="s">
        <v>42</v>
      </c>
      <c r="B35" s="91"/>
      <c r="C35" s="150" t="s">
        <v>115</v>
      </c>
      <c r="D35" s="99">
        <v>0.25760350318471337</v>
      </c>
      <c r="E35" s="100">
        <v>19</v>
      </c>
      <c r="F35" s="99">
        <v>0.15286624203821655</v>
      </c>
      <c r="G35" s="100">
        <v>47</v>
      </c>
      <c r="H35" s="99">
        <v>1.6851562499999999</v>
      </c>
      <c r="I35" s="100">
        <v>13</v>
      </c>
      <c r="J35" s="101">
        <v>1</v>
      </c>
      <c r="K35" s="95" t="s">
        <v>36</v>
      </c>
      <c r="L35" s="96" t="s">
        <v>17</v>
      </c>
      <c r="M35" s="97" t="s">
        <v>17</v>
      </c>
      <c r="O35" s="125">
        <v>31</v>
      </c>
    </row>
    <row r="36" spans="1:15">
      <c r="A36" s="98" t="s">
        <v>44</v>
      </c>
      <c r="B36" s="91"/>
      <c r="C36" s="150" t="s">
        <v>161</v>
      </c>
      <c r="D36" s="99">
        <v>0.16612435233160622</v>
      </c>
      <c r="E36" s="100">
        <v>41</v>
      </c>
      <c r="F36" s="99">
        <v>0.43005181347150256</v>
      </c>
      <c r="G36" s="100">
        <v>8</v>
      </c>
      <c r="H36" s="99">
        <v>0.38628915662650604</v>
      </c>
      <c r="I36" s="100">
        <v>47</v>
      </c>
      <c r="J36" s="101">
        <v>0</v>
      </c>
      <c r="K36" s="95" t="s">
        <v>36</v>
      </c>
      <c r="L36" s="96" t="s">
        <v>17</v>
      </c>
      <c r="M36" s="97" t="s">
        <v>17</v>
      </c>
      <c r="O36" s="125">
        <v>32</v>
      </c>
    </row>
    <row r="37" spans="1:15" s="35" customFormat="1">
      <c r="A37" s="104" t="s">
        <v>100</v>
      </c>
      <c r="B37" s="105"/>
      <c r="C37" s="148">
        <f>'Enrollment Raw Data'!C37</f>
        <v>0</v>
      </c>
      <c r="D37" s="106">
        <v>0.27112799161115225</v>
      </c>
      <c r="E37" s="107"/>
      <c r="F37" s="106">
        <v>0.19238835430545276</v>
      </c>
      <c r="G37" s="107"/>
      <c r="H37" s="106">
        <v>1.4092744469381211</v>
      </c>
      <c r="I37" s="107"/>
      <c r="J37" s="108">
        <v>17</v>
      </c>
      <c r="K37" s="109"/>
      <c r="L37" s="110"/>
      <c r="M37" s="111"/>
      <c r="O37" s="125">
        <v>33</v>
      </c>
    </row>
    <row r="38" spans="1:15">
      <c r="A38" s="112" t="s">
        <v>46</v>
      </c>
      <c r="B38" s="113"/>
      <c r="C38" s="151" t="s">
        <v>115</v>
      </c>
      <c r="D38" s="114">
        <v>0.21092672413793104</v>
      </c>
      <c r="E38" s="115">
        <v>31</v>
      </c>
      <c r="F38" s="114">
        <v>0.17672413793103448</v>
      </c>
      <c r="G38" s="115">
        <v>34</v>
      </c>
      <c r="H38" s="114">
        <v>1.1935365853658537</v>
      </c>
      <c r="I38" s="115">
        <v>22</v>
      </c>
      <c r="J38" s="116">
        <v>1</v>
      </c>
      <c r="K38" s="117" t="s">
        <v>36</v>
      </c>
      <c r="L38" s="118" t="s">
        <v>36</v>
      </c>
      <c r="M38" s="119" t="s">
        <v>36</v>
      </c>
      <c r="O38" s="125">
        <v>34</v>
      </c>
    </row>
    <row r="39" spans="1:15">
      <c r="A39" s="112" t="s">
        <v>47</v>
      </c>
      <c r="B39" s="120"/>
      <c r="C39" s="151" t="s">
        <v>115</v>
      </c>
      <c r="D39" s="114">
        <v>0.16525641025641025</v>
      </c>
      <c r="E39" s="115">
        <v>42</v>
      </c>
      <c r="F39" s="114">
        <v>0.25641025641025639</v>
      </c>
      <c r="G39" s="115">
        <v>11</v>
      </c>
      <c r="H39" s="114">
        <v>0.64449999999999996</v>
      </c>
      <c r="I39" s="115">
        <v>43</v>
      </c>
      <c r="J39" s="116">
        <v>0</v>
      </c>
      <c r="K39" s="117" t="s">
        <v>36</v>
      </c>
      <c r="L39" s="118" t="s">
        <v>36</v>
      </c>
      <c r="M39" s="119" t="s">
        <v>36</v>
      </c>
      <c r="O39" s="125">
        <v>35</v>
      </c>
    </row>
    <row r="40" spans="1:15">
      <c r="A40" s="112" t="s">
        <v>48</v>
      </c>
      <c r="B40" s="120"/>
      <c r="C40" s="151" t="s">
        <v>115</v>
      </c>
      <c r="D40" s="114">
        <v>0.2179147005444646</v>
      </c>
      <c r="E40" s="115">
        <v>30</v>
      </c>
      <c r="F40" s="114">
        <v>0.2014519056261343</v>
      </c>
      <c r="G40" s="115">
        <v>19</v>
      </c>
      <c r="H40" s="114">
        <v>1.0817207207207207</v>
      </c>
      <c r="I40" s="115">
        <v>26</v>
      </c>
      <c r="J40" s="116">
        <v>1</v>
      </c>
      <c r="K40" s="117" t="s">
        <v>36</v>
      </c>
      <c r="L40" s="118" t="s">
        <v>36</v>
      </c>
      <c r="M40" s="119" t="s">
        <v>36</v>
      </c>
      <c r="O40" s="125">
        <v>36</v>
      </c>
    </row>
    <row r="41" spans="1:15">
      <c r="A41" s="112" t="s">
        <v>49</v>
      </c>
      <c r="B41" s="120"/>
      <c r="C41" s="151" t="s">
        <v>115</v>
      </c>
      <c r="D41" s="114">
        <v>0.38655206286836935</v>
      </c>
      <c r="E41" s="115">
        <v>4</v>
      </c>
      <c r="F41" s="114">
        <v>0.187426326129666</v>
      </c>
      <c r="G41" s="115">
        <v>28</v>
      </c>
      <c r="H41" s="114">
        <v>2.0624213836477989</v>
      </c>
      <c r="I41" s="115">
        <v>4</v>
      </c>
      <c r="J41" s="116">
        <v>1</v>
      </c>
      <c r="K41" s="117" t="s">
        <v>36</v>
      </c>
      <c r="L41" s="118" t="s">
        <v>36</v>
      </c>
      <c r="M41" s="119" t="s">
        <v>36</v>
      </c>
      <c r="O41" s="125">
        <v>37</v>
      </c>
    </row>
    <row r="42" spans="1:15">
      <c r="A42" s="112" t="s">
        <v>50</v>
      </c>
      <c r="B42" s="120"/>
      <c r="C42" s="151" t="s">
        <v>115</v>
      </c>
      <c r="D42" s="114">
        <v>0.29778269049858891</v>
      </c>
      <c r="E42" s="115">
        <v>11</v>
      </c>
      <c r="F42" s="114">
        <v>0.19190968955785512</v>
      </c>
      <c r="G42" s="115">
        <v>24</v>
      </c>
      <c r="H42" s="114">
        <v>1.5516813725490195</v>
      </c>
      <c r="I42" s="115">
        <v>14</v>
      </c>
      <c r="J42" s="116">
        <v>1</v>
      </c>
      <c r="K42" s="117" t="s">
        <v>36</v>
      </c>
      <c r="L42" s="118" t="s">
        <v>36</v>
      </c>
      <c r="M42" s="119" t="s">
        <v>36</v>
      </c>
      <c r="N42" s="125"/>
      <c r="O42" s="125">
        <v>38</v>
      </c>
    </row>
    <row r="43" spans="1:15">
      <c r="A43" s="112" t="s">
        <v>68</v>
      </c>
      <c r="B43" s="120"/>
      <c r="C43" s="151" t="s">
        <v>161</v>
      </c>
      <c r="D43" s="114">
        <v>0.37653960396039604</v>
      </c>
      <c r="E43" s="115">
        <v>5</v>
      </c>
      <c r="F43" s="114">
        <v>0.19801980198019803</v>
      </c>
      <c r="G43" s="115">
        <v>21</v>
      </c>
      <c r="H43" s="114">
        <v>1.9015249999999999</v>
      </c>
      <c r="I43" s="115">
        <v>6</v>
      </c>
      <c r="J43" s="116">
        <v>1</v>
      </c>
      <c r="K43" s="117" t="s">
        <v>36</v>
      </c>
      <c r="L43" s="118" t="s">
        <v>36</v>
      </c>
      <c r="M43" s="119" t="s">
        <v>36</v>
      </c>
      <c r="O43" s="125">
        <v>39</v>
      </c>
    </row>
    <row r="44" spans="1:15">
      <c r="A44" s="112" t="s">
        <v>51</v>
      </c>
      <c r="B44" s="120"/>
      <c r="C44" s="151" t="s">
        <v>115</v>
      </c>
      <c r="D44" s="114">
        <v>0.25223428571428569</v>
      </c>
      <c r="E44" s="115">
        <v>21</v>
      </c>
      <c r="F44" s="114">
        <v>0.23809523809523808</v>
      </c>
      <c r="G44" s="115">
        <v>12</v>
      </c>
      <c r="H44" s="114">
        <v>1.0593840000000001</v>
      </c>
      <c r="I44" s="115">
        <v>31</v>
      </c>
      <c r="J44" s="116">
        <v>1</v>
      </c>
      <c r="K44" s="117" t="s">
        <v>36</v>
      </c>
      <c r="L44" s="118" t="s">
        <v>36</v>
      </c>
      <c r="M44" s="119" t="s">
        <v>36</v>
      </c>
      <c r="O44" s="125">
        <v>40</v>
      </c>
    </row>
    <row r="45" spans="1:15">
      <c r="A45" s="112" t="s">
        <v>52</v>
      </c>
      <c r="B45" s="120"/>
      <c r="C45" s="151" t="s">
        <v>115</v>
      </c>
      <c r="D45" s="114">
        <v>0.19131879194630871</v>
      </c>
      <c r="E45" s="115">
        <v>36</v>
      </c>
      <c r="F45" s="114">
        <v>0.17785234899328858</v>
      </c>
      <c r="G45" s="115">
        <v>33</v>
      </c>
      <c r="H45" s="114">
        <v>1.0757169811320755</v>
      </c>
      <c r="I45" s="115">
        <v>28</v>
      </c>
      <c r="J45" s="116">
        <v>1</v>
      </c>
      <c r="K45" s="117" t="s">
        <v>36</v>
      </c>
      <c r="L45" s="118" t="s">
        <v>36</v>
      </c>
      <c r="M45" s="119" t="s">
        <v>36</v>
      </c>
      <c r="O45" s="125">
        <v>41</v>
      </c>
    </row>
    <row r="46" spans="1:15">
      <c r="A46" s="112" t="s">
        <v>53</v>
      </c>
      <c r="B46" s="120"/>
      <c r="C46" s="151" t="s">
        <v>115</v>
      </c>
      <c r="D46" s="114">
        <v>0.20813496932515338</v>
      </c>
      <c r="E46" s="115">
        <v>32</v>
      </c>
      <c r="F46" s="114">
        <v>0.19222903885480572</v>
      </c>
      <c r="G46" s="115">
        <v>23</v>
      </c>
      <c r="H46" s="114">
        <v>1.0827446808510639</v>
      </c>
      <c r="I46" s="115">
        <v>25</v>
      </c>
      <c r="J46" s="116">
        <v>1</v>
      </c>
      <c r="K46" s="117" t="s">
        <v>36</v>
      </c>
      <c r="L46" s="118" t="s">
        <v>36</v>
      </c>
      <c r="M46" s="119" t="s">
        <v>36</v>
      </c>
      <c r="O46" s="125">
        <v>42</v>
      </c>
    </row>
    <row r="47" spans="1:15">
      <c r="A47" s="112" t="s">
        <v>67</v>
      </c>
      <c r="B47" s="120"/>
      <c r="C47" s="151" t="s">
        <v>119</v>
      </c>
      <c r="D47" s="114">
        <v>0.37591586206896555</v>
      </c>
      <c r="E47" s="115">
        <v>6</v>
      </c>
      <c r="F47" s="114">
        <v>0.22206896551724137</v>
      </c>
      <c r="G47" s="115">
        <v>16</v>
      </c>
      <c r="H47" s="114">
        <v>1.6927888198757763</v>
      </c>
      <c r="I47" s="115">
        <v>12</v>
      </c>
      <c r="J47" s="116">
        <v>1</v>
      </c>
      <c r="K47" s="117" t="s">
        <v>36</v>
      </c>
      <c r="L47" s="118" t="s">
        <v>36</v>
      </c>
      <c r="M47" s="119" t="s">
        <v>36</v>
      </c>
      <c r="O47" s="125">
        <v>43</v>
      </c>
    </row>
    <row r="48" spans="1:15">
      <c r="A48" s="112" t="s">
        <v>54</v>
      </c>
      <c r="B48" s="120"/>
      <c r="C48" s="151" t="s">
        <v>115</v>
      </c>
      <c r="D48" s="114">
        <v>0.20635570469798659</v>
      </c>
      <c r="E48" s="115">
        <v>33</v>
      </c>
      <c r="F48" s="114">
        <v>0.19463087248322147</v>
      </c>
      <c r="G48" s="115">
        <v>22</v>
      </c>
      <c r="H48" s="114">
        <v>1.0602413793103449</v>
      </c>
      <c r="I48" s="115">
        <v>30</v>
      </c>
      <c r="J48" s="116">
        <v>1</v>
      </c>
      <c r="K48" s="117" t="s">
        <v>36</v>
      </c>
      <c r="L48" s="118" t="s">
        <v>36</v>
      </c>
      <c r="M48" s="119" t="s">
        <v>36</v>
      </c>
      <c r="O48" s="125">
        <v>44</v>
      </c>
    </row>
    <row r="49" spans="1:15">
      <c r="A49" s="112" t="s">
        <v>55</v>
      </c>
      <c r="B49" s="120"/>
      <c r="C49" s="151" t="s">
        <v>115</v>
      </c>
      <c r="D49" s="114">
        <v>0.33325629077353214</v>
      </c>
      <c r="E49" s="115">
        <v>9</v>
      </c>
      <c r="F49" s="114">
        <v>0.17800559179869524</v>
      </c>
      <c r="G49" s="115">
        <v>32</v>
      </c>
      <c r="H49" s="114">
        <v>1.8721675392670156</v>
      </c>
      <c r="I49" s="115">
        <v>7</v>
      </c>
      <c r="J49" s="116">
        <v>1</v>
      </c>
      <c r="K49" s="117" t="s">
        <v>36</v>
      </c>
      <c r="L49" s="118" t="s">
        <v>36</v>
      </c>
      <c r="M49" s="119" t="s">
        <v>36</v>
      </c>
      <c r="O49" s="125">
        <v>45</v>
      </c>
    </row>
    <row r="50" spans="1:15">
      <c r="A50" s="112" t="s">
        <v>56</v>
      </c>
      <c r="B50" s="120"/>
      <c r="C50" s="151" t="s">
        <v>115</v>
      </c>
      <c r="D50" s="114">
        <v>0.13762337662337662</v>
      </c>
      <c r="E50" s="115">
        <v>48</v>
      </c>
      <c r="F50" s="114">
        <v>0.14285714285714285</v>
      </c>
      <c r="G50" s="115">
        <v>50</v>
      </c>
      <c r="H50" s="114">
        <v>0.96336363636363631</v>
      </c>
      <c r="I50" s="115">
        <v>32</v>
      </c>
      <c r="J50" s="116">
        <v>0</v>
      </c>
      <c r="K50" s="117" t="s">
        <v>36</v>
      </c>
      <c r="L50" s="119" t="s">
        <v>36</v>
      </c>
      <c r="M50" s="119" t="s">
        <v>36</v>
      </c>
      <c r="O50" s="125">
        <v>46</v>
      </c>
    </row>
    <row r="51" spans="1:15">
      <c r="A51" s="112" t="s">
        <v>57</v>
      </c>
      <c r="B51" s="120"/>
      <c r="C51" s="151" t="s">
        <v>115</v>
      </c>
      <c r="D51" s="114">
        <v>0.19047783251231526</v>
      </c>
      <c r="E51" s="115">
        <v>37</v>
      </c>
      <c r="F51" s="114">
        <v>0.23399014778325122</v>
      </c>
      <c r="G51" s="115">
        <v>13</v>
      </c>
      <c r="H51" s="114">
        <v>0.8140421052631579</v>
      </c>
      <c r="I51" s="115">
        <v>38</v>
      </c>
      <c r="J51" s="116">
        <v>0</v>
      </c>
      <c r="K51" s="117" t="s">
        <v>36</v>
      </c>
      <c r="L51" s="118" t="s">
        <v>36</v>
      </c>
      <c r="M51" s="119" t="s">
        <v>36</v>
      </c>
      <c r="O51" s="125">
        <v>47</v>
      </c>
    </row>
    <row r="52" spans="1:15">
      <c r="A52" s="112" t="s">
        <v>58</v>
      </c>
      <c r="B52" s="120"/>
      <c r="C52" s="151" t="s">
        <v>115</v>
      </c>
      <c r="D52" s="114">
        <v>0.15520403587443946</v>
      </c>
      <c r="E52" s="115">
        <v>45</v>
      </c>
      <c r="F52" s="114">
        <v>0.18834080717488788</v>
      </c>
      <c r="G52" s="115">
        <v>27</v>
      </c>
      <c r="H52" s="114">
        <v>0.82405952380952385</v>
      </c>
      <c r="I52" s="115">
        <v>37</v>
      </c>
      <c r="J52" s="116">
        <v>0</v>
      </c>
      <c r="K52" s="117" t="s">
        <v>36</v>
      </c>
      <c r="L52" s="118" t="s">
        <v>36</v>
      </c>
      <c r="M52" s="119" t="s">
        <v>36</v>
      </c>
      <c r="O52" s="125">
        <v>48</v>
      </c>
    </row>
    <row r="53" spans="1:15">
      <c r="A53" s="112" t="s">
        <v>59</v>
      </c>
      <c r="B53" s="120"/>
      <c r="C53" s="151" t="s">
        <v>115</v>
      </c>
      <c r="D53" s="114">
        <v>0.24927664576802508</v>
      </c>
      <c r="E53" s="115">
        <v>23</v>
      </c>
      <c r="F53" s="114">
        <v>0.16144200626959249</v>
      </c>
      <c r="G53" s="115">
        <v>42</v>
      </c>
      <c r="H53" s="114">
        <v>1.5440631067961166</v>
      </c>
      <c r="I53" s="115">
        <v>15</v>
      </c>
      <c r="J53" s="116">
        <v>1</v>
      </c>
      <c r="K53" s="117" t="s">
        <v>36</v>
      </c>
      <c r="L53" s="118" t="s">
        <v>36</v>
      </c>
      <c r="M53" s="119" t="s">
        <v>36</v>
      </c>
      <c r="O53" s="125">
        <v>49</v>
      </c>
    </row>
    <row r="54" spans="1:15">
      <c r="A54" s="112" t="s">
        <v>60</v>
      </c>
      <c r="B54" s="120"/>
      <c r="C54" s="151" t="s">
        <v>115</v>
      </c>
      <c r="D54" s="114">
        <v>0.24098574338085541</v>
      </c>
      <c r="E54" s="115">
        <v>24</v>
      </c>
      <c r="F54" s="114">
        <v>0.18737270875763748</v>
      </c>
      <c r="G54" s="115">
        <v>29</v>
      </c>
      <c r="H54" s="114">
        <v>1.2861304347826088</v>
      </c>
      <c r="I54" s="115">
        <v>20</v>
      </c>
      <c r="J54" s="116">
        <v>1</v>
      </c>
      <c r="K54" s="117" t="s">
        <v>36</v>
      </c>
      <c r="L54" s="118" t="s">
        <v>36</v>
      </c>
      <c r="M54" s="119" t="s">
        <v>36</v>
      </c>
      <c r="O54" s="125">
        <v>50</v>
      </c>
    </row>
    <row r="55" spans="1:15">
      <c r="A55" s="112" t="s">
        <v>61</v>
      </c>
      <c r="B55" s="120"/>
      <c r="C55" s="151" t="s">
        <v>115</v>
      </c>
      <c r="D55" s="114">
        <v>0.11105084745762712</v>
      </c>
      <c r="E55" s="115">
        <v>51</v>
      </c>
      <c r="F55" s="114">
        <v>0.16101694915254236</v>
      </c>
      <c r="G55" s="115">
        <v>43</v>
      </c>
      <c r="H55" s="114">
        <v>0.68968421052631579</v>
      </c>
      <c r="I55" s="115">
        <v>41</v>
      </c>
      <c r="J55" s="116">
        <v>0</v>
      </c>
      <c r="K55" s="117" t="s">
        <v>36</v>
      </c>
      <c r="L55" s="118" t="s">
        <v>36</v>
      </c>
      <c r="M55" s="119" t="s">
        <v>36</v>
      </c>
      <c r="O55" s="125">
        <v>51</v>
      </c>
    </row>
    <row r="56" spans="1:15">
      <c r="A56" s="112" t="s">
        <v>62</v>
      </c>
      <c r="B56" s="120"/>
      <c r="C56" s="151" t="s">
        <v>115</v>
      </c>
      <c r="D56" s="114">
        <v>0.23465426356589147</v>
      </c>
      <c r="E56" s="115">
        <v>26</v>
      </c>
      <c r="F56" s="114">
        <v>0.19069767441860466</v>
      </c>
      <c r="G56" s="115">
        <v>25</v>
      </c>
      <c r="H56" s="114">
        <v>1.2305040650406505</v>
      </c>
      <c r="I56" s="115">
        <v>21</v>
      </c>
      <c r="J56" s="116">
        <v>1</v>
      </c>
      <c r="K56" s="117" t="s">
        <v>36</v>
      </c>
      <c r="L56" s="118" t="s">
        <v>36</v>
      </c>
      <c r="M56" s="119" t="s">
        <v>36</v>
      </c>
      <c r="O56" s="125">
        <v>52</v>
      </c>
    </row>
    <row r="57" spans="1:15">
      <c r="A57" s="112" t="s">
        <v>63</v>
      </c>
      <c r="B57" s="120"/>
      <c r="C57" s="151" t="s">
        <v>115</v>
      </c>
      <c r="D57" s="114">
        <v>0.23345752465797009</v>
      </c>
      <c r="E57" s="115">
        <v>27</v>
      </c>
      <c r="F57" s="114">
        <v>0.2001272669424117</v>
      </c>
      <c r="G57" s="115">
        <v>20</v>
      </c>
      <c r="H57" s="114">
        <v>1.1665453100158982</v>
      </c>
      <c r="I57" s="115">
        <v>24</v>
      </c>
      <c r="J57" s="116">
        <v>1</v>
      </c>
      <c r="K57" s="117" t="s">
        <v>36</v>
      </c>
      <c r="L57" s="118" t="s">
        <v>36</v>
      </c>
      <c r="M57" s="119" t="s">
        <v>36</v>
      </c>
      <c r="O57" s="125">
        <v>53</v>
      </c>
    </row>
    <row r="58" spans="1:15">
      <c r="A58" s="112" t="s">
        <v>64</v>
      </c>
      <c r="B58" s="120"/>
      <c r="C58" s="151" t="s">
        <v>115</v>
      </c>
      <c r="D58" s="114">
        <v>0.25559214501510574</v>
      </c>
      <c r="E58" s="115">
        <v>20</v>
      </c>
      <c r="F58" s="114">
        <v>0.17220543806646527</v>
      </c>
      <c r="G58" s="115">
        <v>36</v>
      </c>
      <c r="H58" s="114">
        <v>1.4842280701754387</v>
      </c>
      <c r="I58" s="115">
        <v>17</v>
      </c>
      <c r="J58" s="116">
        <v>1</v>
      </c>
      <c r="K58" s="117" t="s">
        <v>36</v>
      </c>
      <c r="L58" s="118" t="s">
        <v>36</v>
      </c>
      <c r="M58" s="119" t="s">
        <v>36</v>
      </c>
      <c r="O58" s="125">
        <v>54</v>
      </c>
    </row>
    <row r="59" spans="1:15">
      <c r="A59" s="112" t="s">
        <v>65</v>
      </c>
      <c r="B59" s="120"/>
      <c r="C59" s="151" t="s">
        <v>115</v>
      </c>
      <c r="D59" s="114">
        <v>0.29007261410788382</v>
      </c>
      <c r="E59" s="115">
        <v>16</v>
      </c>
      <c r="F59" s="114">
        <v>0.16390041493775934</v>
      </c>
      <c r="G59" s="115">
        <v>40</v>
      </c>
      <c r="H59" s="114">
        <v>1.7698101265822785</v>
      </c>
      <c r="I59" s="115">
        <v>8</v>
      </c>
      <c r="J59" s="116">
        <v>1</v>
      </c>
      <c r="K59" s="117" t="s">
        <v>36</v>
      </c>
      <c r="L59" s="118" t="s">
        <v>36</v>
      </c>
      <c r="M59" s="119" t="s">
        <v>36</v>
      </c>
      <c r="N59" s="125"/>
      <c r="O59" s="125">
        <v>55</v>
      </c>
    </row>
    <row r="60" spans="1:15">
      <c r="A60" s="112" t="s">
        <v>66</v>
      </c>
      <c r="B60" s="120"/>
      <c r="C60" s="151" t="s">
        <v>115</v>
      </c>
      <c r="D60" s="114">
        <v>0.14962500000000001</v>
      </c>
      <c r="E60" s="115">
        <v>46</v>
      </c>
      <c r="F60" s="114">
        <v>0.16250000000000001</v>
      </c>
      <c r="G60" s="115">
        <v>41</v>
      </c>
      <c r="H60" s="114">
        <v>0.92076923076923078</v>
      </c>
      <c r="I60" s="115">
        <v>34</v>
      </c>
      <c r="J60" s="116">
        <v>0</v>
      </c>
      <c r="K60" s="117" t="s">
        <v>36</v>
      </c>
      <c r="L60" s="117" t="s">
        <v>36</v>
      </c>
      <c r="M60" s="119" t="s">
        <v>36</v>
      </c>
      <c r="O60" s="125">
        <v>56</v>
      </c>
    </row>
    <row r="61" spans="1:15">
      <c r="A61" s="12" t="s">
        <v>155</v>
      </c>
      <c r="B61" s="8"/>
      <c r="C61" s="8"/>
      <c r="D61" s="10">
        <v>0.26254942477381882</v>
      </c>
      <c r="E61" s="10"/>
      <c r="F61" s="10">
        <v>0.18993497623080707</v>
      </c>
      <c r="G61" s="10"/>
      <c r="H61" s="10">
        <v>1.3835825661680092</v>
      </c>
      <c r="I61" s="10"/>
      <c r="J61" s="11">
        <v>21</v>
      </c>
      <c r="K61" s="10"/>
      <c r="L61" s="10"/>
      <c r="M61" s="52"/>
    </row>
    <row r="62" spans="1:15">
      <c r="A62" s="12" t="s">
        <v>71</v>
      </c>
      <c r="B62" s="8"/>
      <c r="C62" s="8"/>
      <c r="D62" s="10">
        <v>0.25961883408071751</v>
      </c>
      <c r="E62" s="10"/>
      <c r="F62" s="10">
        <v>0.18222584590297594</v>
      </c>
      <c r="G62" s="10"/>
      <c r="H62" s="10">
        <v>1.4247091722595078</v>
      </c>
      <c r="I62" s="10"/>
      <c r="J62" s="11">
        <v>4</v>
      </c>
      <c r="K62" s="10"/>
      <c r="L62" s="10"/>
      <c r="M62" s="52"/>
    </row>
    <row r="63" spans="1:15">
      <c r="A63" s="12" t="s">
        <v>156</v>
      </c>
      <c r="B63" s="8"/>
      <c r="C63" s="8"/>
      <c r="D63" s="10">
        <v>0.32529460479844113</v>
      </c>
      <c r="E63" s="13"/>
      <c r="F63" s="10">
        <v>0.40028018339276616</v>
      </c>
      <c r="G63" s="10"/>
      <c r="H63" s="10">
        <v>0.81883073496659242</v>
      </c>
      <c r="I63" s="10"/>
      <c r="J63" s="11">
        <v>6</v>
      </c>
      <c r="K63" s="10"/>
      <c r="L63" s="10"/>
      <c r="M63" s="52"/>
    </row>
    <row r="64" spans="1:15">
      <c r="A64" s="260" t="s">
        <v>72</v>
      </c>
      <c r="B64" s="261"/>
      <c r="C64" s="122"/>
      <c r="D64" s="259" t="s">
        <v>77</v>
      </c>
      <c r="E64" s="261"/>
      <c r="F64" s="259" t="s">
        <v>74</v>
      </c>
      <c r="G64" s="261"/>
      <c r="H64" s="259"/>
      <c r="I64" s="260"/>
      <c r="J64" s="261"/>
      <c r="K64" s="259" t="s">
        <v>75</v>
      </c>
      <c r="L64" s="260"/>
      <c r="M64" s="260"/>
    </row>
    <row r="65" spans="1:17">
      <c r="A65" s="18" t="s">
        <v>79</v>
      </c>
      <c r="B65" s="274">
        <v>41768</v>
      </c>
      <c r="C65" s="274"/>
      <c r="D65" s="274"/>
      <c r="E65" s="274"/>
      <c r="F65" s="274"/>
      <c r="G65" s="274"/>
      <c r="H65" s="274"/>
      <c r="I65" s="274"/>
      <c r="J65" s="19"/>
      <c r="K65" s="20"/>
      <c r="L65" s="19"/>
      <c r="M65" s="19"/>
    </row>
    <row r="66" spans="1:17" ht="18" customHeight="1">
      <c r="A66" s="60" t="s">
        <v>106</v>
      </c>
      <c r="B66" s="282" t="s">
        <v>107</v>
      </c>
      <c r="C66" s="282"/>
      <c r="D66" s="282"/>
      <c r="E66" s="282"/>
      <c r="F66" s="282"/>
      <c r="G66" s="282"/>
      <c r="H66" s="282"/>
      <c r="I66" s="282"/>
      <c r="J66" s="282"/>
      <c r="K66" s="282"/>
      <c r="L66" s="282"/>
      <c r="M66" s="282"/>
    </row>
    <row r="67" spans="1:17" ht="18" customHeight="1">
      <c r="A67" s="21" t="s">
        <v>72</v>
      </c>
      <c r="B67" s="22"/>
      <c r="C67" s="22"/>
      <c r="D67" s="22"/>
      <c r="E67" s="22"/>
      <c r="F67" s="22"/>
      <c r="G67" s="22"/>
      <c r="H67" s="22"/>
      <c r="I67" s="22"/>
      <c r="J67" s="22"/>
      <c r="K67" s="22"/>
      <c r="L67" s="22"/>
      <c r="M67" s="22"/>
    </row>
    <row r="68" spans="1:17" ht="24.75" customHeight="1">
      <c r="A68" s="54" t="s">
        <v>73</v>
      </c>
      <c r="B68" s="283" t="s">
        <v>158</v>
      </c>
      <c r="C68" s="283"/>
      <c r="D68" s="283"/>
      <c r="E68" s="283"/>
      <c r="F68" s="283"/>
      <c r="G68" s="283"/>
      <c r="H68" s="283"/>
      <c r="I68" s="283"/>
      <c r="J68" s="283"/>
      <c r="K68" s="283"/>
      <c r="L68" s="283"/>
      <c r="M68" s="283"/>
      <c r="N68" s="237"/>
      <c r="O68" s="237"/>
      <c r="P68" s="237"/>
      <c r="Q68" s="237"/>
    </row>
    <row r="69" spans="1:17" s="32" customFormat="1" ht="24.75" customHeight="1">
      <c r="A69" s="54" t="s">
        <v>76</v>
      </c>
      <c r="B69" s="254" t="s">
        <v>157</v>
      </c>
      <c r="C69" s="254"/>
      <c r="D69" s="254"/>
      <c r="E69" s="254"/>
      <c r="F69" s="254"/>
      <c r="G69" s="254"/>
      <c r="H69" s="254"/>
      <c r="I69" s="254"/>
      <c r="J69" s="254"/>
      <c r="K69" s="254"/>
      <c r="L69" s="254"/>
      <c r="M69" s="254"/>
      <c r="N69" s="237"/>
      <c r="O69" s="237"/>
      <c r="P69" s="237"/>
      <c r="Q69" s="237"/>
    </row>
    <row r="70" spans="1:17" ht="72" customHeight="1">
      <c r="A70" s="152" t="str">
        <f>D64</f>
        <v>[C]</v>
      </c>
      <c r="B70" s="254" t="s">
        <v>159</v>
      </c>
      <c r="C70" s="254"/>
      <c r="D70" s="254"/>
      <c r="E70" s="254"/>
      <c r="F70" s="254"/>
      <c r="G70" s="254"/>
      <c r="H70" s="254"/>
      <c r="I70" s="254"/>
      <c r="J70" s="254"/>
      <c r="K70" s="254"/>
      <c r="L70" s="254"/>
      <c r="M70" s="254"/>
    </row>
    <row r="71" spans="1:17" ht="24.75" customHeight="1">
      <c r="A71" s="24" t="str">
        <f>F64</f>
        <v>[D]</v>
      </c>
      <c r="B71" s="254" t="s">
        <v>160</v>
      </c>
      <c r="C71" s="254"/>
      <c r="D71" s="254"/>
      <c r="E71" s="254"/>
      <c r="F71" s="254"/>
      <c r="G71" s="254"/>
      <c r="H71" s="254"/>
      <c r="I71" s="254"/>
      <c r="J71" s="254"/>
      <c r="K71" s="254"/>
      <c r="L71" s="254"/>
      <c r="M71" s="254"/>
    </row>
    <row r="72" spans="1:17" ht="18" customHeight="1">
      <c r="A72" s="24" t="str">
        <f>K64</f>
        <v>[E]</v>
      </c>
      <c r="B72" s="255" t="s">
        <v>134</v>
      </c>
      <c r="C72" s="255"/>
      <c r="D72" s="255"/>
      <c r="E72" s="255"/>
      <c r="F72" s="255"/>
      <c r="G72" s="255"/>
      <c r="H72" s="255"/>
      <c r="I72" s="255"/>
      <c r="J72" s="23"/>
      <c r="K72" s="23"/>
      <c r="L72" s="23"/>
      <c r="M72" s="23"/>
    </row>
    <row r="73" spans="1:17" ht="18" customHeight="1">
      <c r="A73" s="21" t="s">
        <v>82</v>
      </c>
      <c r="B73" s="22"/>
      <c r="C73" s="22"/>
      <c r="D73" s="22"/>
      <c r="E73" s="22"/>
      <c r="F73" s="22"/>
      <c r="G73" s="22"/>
      <c r="H73" s="22"/>
      <c r="I73" s="22"/>
      <c r="J73" s="22"/>
      <c r="K73" s="22"/>
      <c r="L73" s="22"/>
      <c r="M73" s="22"/>
    </row>
    <row r="74" spans="1:17" s="32" customFormat="1" ht="24.75" customHeight="1">
      <c r="A74" s="54" t="s">
        <v>83</v>
      </c>
      <c r="B74" s="254" t="s">
        <v>84</v>
      </c>
      <c r="C74" s="254"/>
      <c r="D74" s="254"/>
      <c r="E74" s="254"/>
      <c r="F74" s="254"/>
      <c r="G74" s="254"/>
      <c r="H74" s="254"/>
      <c r="I74" s="254"/>
      <c r="J74" s="254"/>
      <c r="K74" s="254"/>
      <c r="L74" s="254"/>
      <c r="M74" s="254"/>
      <c r="O74" s="233"/>
    </row>
    <row r="75" spans="1:17" s="32" customFormat="1" ht="24.75" customHeight="1">
      <c r="A75" s="54" t="s">
        <v>85</v>
      </c>
      <c r="B75" s="254" t="s">
        <v>102</v>
      </c>
      <c r="C75" s="254"/>
      <c r="D75" s="254"/>
      <c r="E75" s="254"/>
      <c r="F75" s="254"/>
      <c r="G75" s="254"/>
      <c r="H75" s="254"/>
      <c r="I75" s="254"/>
      <c r="J75" s="254"/>
      <c r="K75" s="254"/>
      <c r="L75" s="254"/>
      <c r="M75" s="254"/>
      <c r="O75" s="233"/>
    </row>
    <row r="76" spans="1:17" s="32" customFormat="1" ht="36" customHeight="1">
      <c r="A76" s="54" t="s">
        <v>86</v>
      </c>
      <c r="B76" s="254" t="s">
        <v>129</v>
      </c>
      <c r="C76" s="254"/>
      <c r="D76" s="254"/>
      <c r="E76" s="254"/>
      <c r="F76" s="254"/>
      <c r="G76" s="254"/>
      <c r="H76" s="254"/>
      <c r="I76" s="254"/>
      <c r="J76" s="254"/>
      <c r="K76" s="254"/>
      <c r="L76" s="254"/>
      <c r="M76" s="254"/>
      <c r="O76" s="233"/>
    </row>
    <row r="77" spans="1:17" s="32" customFormat="1" ht="48" customHeight="1">
      <c r="A77" s="54" t="s">
        <v>93</v>
      </c>
      <c r="B77" s="254" t="s">
        <v>116</v>
      </c>
      <c r="C77" s="254"/>
      <c r="D77" s="254"/>
      <c r="E77" s="254"/>
      <c r="F77" s="254"/>
      <c r="G77" s="254"/>
      <c r="H77" s="254"/>
      <c r="I77" s="254"/>
      <c r="J77" s="254"/>
      <c r="K77" s="254"/>
      <c r="L77" s="254"/>
      <c r="M77" s="254"/>
      <c r="O77" s="233"/>
    </row>
    <row r="78" spans="1:17" ht="36" customHeight="1">
      <c r="A78" s="253" t="s">
        <v>108</v>
      </c>
      <c r="B78" s="253"/>
      <c r="C78" s="253"/>
      <c r="D78" s="253"/>
      <c r="E78" s="253"/>
      <c r="F78" s="253"/>
      <c r="G78" s="253"/>
      <c r="H78" s="253"/>
      <c r="I78" s="253"/>
      <c r="J78" s="253"/>
      <c r="K78" s="253"/>
      <c r="L78" s="253"/>
      <c r="M78" s="253"/>
    </row>
  </sheetData>
  <sortState ref="A6:O60">
    <sortCondition ref="O6:O60"/>
  </sortState>
  <mergeCells count="25">
    <mergeCell ref="B74:M74"/>
    <mergeCell ref="B77:M77"/>
    <mergeCell ref="O1:O3"/>
    <mergeCell ref="C2:C3"/>
    <mergeCell ref="B68:M68"/>
    <mergeCell ref="B69:M69"/>
    <mergeCell ref="B76:M76"/>
    <mergeCell ref="B75:M75"/>
    <mergeCell ref="A1:M1"/>
    <mergeCell ref="A78:M78"/>
    <mergeCell ref="F2:G2"/>
    <mergeCell ref="H2:J2"/>
    <mergeCell ref="B71:M71"/>
    <mergeCell ref="B72:I72"/>
    <mergeCell ref="A64:B64"/>
    <mergeCell ref="K64:M64"/>
    <mergeCell ref="B65:I65"/>
    <mergeCell ref="B70:M70"/>
    <mergeCell ref="D64:E64"/>
    <mergeCell ref="F64:G64"/>
    <mergeCell ref="H64:J64"/>
    <mergeCell ref="B66:M66"/>
    <mergeCell ref="A2:B3"/>
    <mergeCell ref="D2:E2"/>
    <mergeCell ref="K2:M2"/>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tabSelected="1" workbookViewId="0">
      <pane xSplit="2" ySplit="3" topLeftCell="X77" activePane="bottomRight" state="frozen"/>
      <selection pane="topRight" activeCell="C1" sqref="C1"/>
      <selection pane="bottomLeft" activeCell="A4" sqref="A4"/>
      <selection pane="bottomRight" activeCell="B83" sqref="B83:AK83"/>
    </sheetView>
  </sheetViews>
  <sheetFormatPr defaultColWidth="11" defaultRowHeight="15.75"/>
  <cols>
    <col min="1" max="1" width="6.625" customWidth="1"/>
    <col min="2" max="2" width="14.875" customWidth="1"/>
    <col min="3" max="3" width="6.125" customWidth="1"/>
    <col min="4" max="5" width="8.625" customWidth="1"/>
    <col min="6" max="13" width="10.625" customWidth="1"/>
    <col min="14" max="14" width="8.625" customWidth="1"/>
    <col min="15" max="25" width="6.625" customWidth="1"/>
    <col min="26" max="29" width="7.625" customWidth="1"/>
    <col min="30" max="33" width="8.625" customWidth="1"/>
    <col min="34" max="35" width="6.625" customWidth="1"/>
    <col min="36" max="37" width="8.625" customWidth="1"/>
  </cols>
  <sheetData>
    <row r="1" spans="1:38" ht="16.5" thickBot="1">
      <c r="A1" s="284" t="s">
        <v>194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row>
    <row r="2" spans="1:38" ht="24.75" customHeight="1" thickTop="1">
      <c r="A2" s="262" t="s">
        <v>0</v>
      </c>
      <c r="B2" s="263"/>
      <c r="C2" s="268" t="s">
        <v>118</v>
      </c>
      <c r="D2" s="270" t="s">
        <v>216</v>
      </c>
      <c r="E2" s="271"/>
      <c r="F2" s="278"/>
      <c r="G2" s="270" t="s">
        <v>111</v>
      </c>
      <c r="H2" s="271"/>
      <c r="I2" s="271"/>
      <c r="J2" s="278"/>
      <c r="K2" s="270" t="s">
        <v>147</v>
      </c>
      <c r="L2" s="271"/>
      <c r="M2" s="278"/>
      <c r="N2" s="268" t="s">
        <v>178</v>
      </c>
      <c r="O2" s="270" t="s">
        <v>177</v>
      </c>
      <c r="P2" s="271"/>
      <c r="Q2" s="278"/>
      <c r="R2" s="270" t="s">
        <v>202</v>
      </c>
      <c r="S2" s="271"/>
      <c r="T2" s="278"/>
      <c r="U2" s="270" t="s">
        <v>181</v>
      </c>
      <c r="V2" s="271"/>
      <c r="W2" s="271"/>
      <c r="X2" s="271"/>
      <c r="Y2" s="278"/>
      <c r="Z2" s="268" t="s">
        <v>182</v>
      </c>
      <c r="AA2" s="285" t="s">
        <v>184</v>
      </c>
      <c r="AB2" s="285" t="s">
        <v>185</v>
      </c>
      <c r="AC2" s="268" t="s">
        <v>186</v>
      </c>
      <c r="AD2" s="271" t="s">
        <v>162</v>
      </c>
      <c r="AE2" s="271"/>
      <c r="AF2" s="271"/>
      <c r="AG2" s="271"/>
      <c r="AH2" s="278"/>
      <c r="AI2" s="270" t="s">
        <v>95</v>
      </c>
      <c r="AJ2" s="271"/>
      <c r="AK2" s="271"/>
    </row>
    <row r="3" spans="1:38" ht="72" customHeight="1">
      <c r="A3" s="264"/>
      <c r="B3" s="265"/>
      <c r="C3" s="269"/>
      <c r="D3" s="143" t="s">
        <v>117</v>
      </c>
      <c r="E3" s="143" t="s">
        <v>145</v>
      </c>
      <c r="F3" s="143" t="s">
        <v>146</v>
      </c>
      <c r="G3" s="123" t="s">
        <v>136</v>
      </c>
      <c r="H3" s="61" t="s">
        <v>112</v>
      </c>
      <c r="I3" s="123" t="s">
        <v>113</v>
      </c>
      <c r="J3" s="123" t="s">
        <v>163</v>
      </c>
      <c r="K3" s="123" t="s">
        <v>112</v>
      </c>
      <c r="L3" s="123" t="s">
        <v>148</v>
      </c>
      <c r="M3" s="123" t="s">
        <v>149</v>
      </c>
      <c r="N3" s="269"/>
      <c r="O3" s="126" t="s">
        <v>170</v>
      </c>
      <c r="P3" s="126" t="s">
        <v>171</v>
      </c>
      <c r="Q3" s="126" t="s">
        <v>172</v>
      </c>
      <c r="R3" s="252" t="s">
        <v>203</v>
      </c>
      <c r="S3" s="252" t="s">
        <v>201</v>
      </c>
      <c r="T3" s="252" t="s">
        <v>204</v>
      </c>
      <c r="U3" s="126" t="s">
        <v>174</v>
      </c>
      <c r="V3" s="126" t="s">
        <v>175</v>
      </c>
      <c r="W3" s="126" t="s">
        <v>176</v>
      </c>
      <c r="X3" s="126" t="s">
        <v>179</v>
      </c>
      <c r="Y3" s="126" t="s">
        <v>180</v>
      </c>
      <c r="Z3" s="269"/>
      <c r="AA3" s="286"/>
      <c r="AB3" s="286"/>
      <c r="AC3" s="269"/>
      <c r="AD3" s="251" t="s">
        <v>183</v>
      </c>
      <c r="AE3" s="251" t="s">
        <v>164</v>
      </c>
      <c r="AF3" s="251" t="s">
        <v>187</v>
      </c>
      <c r="AG3" s="251" t="s">
        <v>188</v>
      </c>
      <c r="AH3" s="123" t="s">
        <v>163</v>
      </c>
      <c r="AI3" s="6" t="s">
        <v>11</v>
      </c>
      <c r="AJ3" s="6" t="s">
        <v>109</v>
      </c>
      <c r="AK3" s="25" t="s">
        <v>110</v>
      </c>
    </row>
    <row r="4" spans="1:38" s="35" customFormat="1" ht="18" customHeight="1">
      <c r="A4" s="42" t="s">
        <v>14</v>
      </c>
      <c r="B4" s="43"/>
      <c r="C4" s="43"/>
      <c r="D4" s="43">
        <f>D5+D22+D37</f>
        <v>8019763</v>
      </c>
      <c r="E4" s="43">
        <f>E5+E22+E37</f>
        <v>6791586.2194613749</v>
      </c>
      <c r="F4" s="238">
        <f>1000000*L4/E4</f>
        <v>2734.457662442639</v>
      </c>
      <c r="G4" s="238">
        <f>H4+I4</f>
        <v>4632.7401395330071</v>
      </c>
      <c r="H4" s="238">
        <f>1000000*K4/$D4</f>
        <v>921.91023550197178</v>
      </c>
      <c r="I4" s="240">
        <f>1000000*(L4+M4)/$D4</f>
        <v>3710.8299040310353</v>
      </c>
      <c r="J4" s="326">
        <f>H4/I4</f>
        <v>0.2484377509463612</v>
      </c>
      <c r="K4" s="238">
        <f>K5+K22+K37</f>
        <v>7393.5015960000001</v>
      </c>
      <c r="L4" s="238">
        <f>L5+L22+L37</f>
        <v>18571.304977945991</v>
      </c>
      <c r="M4" s="238">
        <f>M5+M22+M37</f>
        <v>11188.671385695656</v>
      </c>
      <c r="O4" s="45"/>
      <c r="P4" s="45"/>
      <c r="Q4" s="45"/>
      <c r="R4" s="314"/>
      <c r="S4" s="314"/>
      <c r="T4" s="314"/>
      <c r="U4" s="240"/>
      <c r="V4" s="240"/>
      <c r="W4" s="240"/>
      <c r="X4" s="45"/>
      <c r="Y4" s="238">
        <f>(1000000*Z4/D4)/12</f>
        <v>410.41281320973411</v>
      </c>
      <c r="Z4" s="238">
        <f>Z5+Z22+Z37</f>
        <v>39496.961929264042</v>
      </c>
      <c r="AA4" s="238">
        <f>Y4*12+H4</f>
        <v>5846.8639940187804</v>
      </c>
      <c r="AB4" s="240">
        <f>G4/(Y4*12)</f>
        <v>0.94066672839750587</v>
      </c>
      <c r="AC4" s="240">
        <f>K4/Z4</f>
        <v>0.18719165310084307</v>
      </c>
      <c r="AD4" s="45"/>
      <c r="AE4" s="45"/>
      <c r="AF4" s="45"/>
      <c r="AG4" s="45"/>
      <c r="AH4" s="57"/>
      <c r="AI4" s="49"/>
      <c r="AJ4" s="50"/>
      <c r="AK4" s="55"/>
    </row>
    <row r="5" spans="1:38" s="35" customFormat="1" ht="18" customHeight="1">
      <c r="A5" s="62" t="s">
        <v>126</v>
      </c>
      <c r="B5" s="63"/>
      <c r="C5" s="144"/>
      <c r="D5" s="154">
        <f>SUM(D6:D21)</f>
        <v>2696883</v>
      </c>
      <c r="E5" s="154">
        <f>SUM(E6:E21)</f>
        <v>2208011.2194613749</v>
      </c>
      <c r="F5" s="127">
        <f>1000000*L5/E5</f>
        <v>2820.6778407880001</v>
      </c>
      <c r="G5" s="127">
        <f t="shared" ref="G5:G63" si="0">H5+I5</f>
        <v>5164.0847352413539</v>
      </c>
      <c r="H5" s="127">
        <f>1000000*K5/$D5</f>
        <v>1463.3937960971982</v>
      </c>
      <c r="I5" s="127">
        <f>1000000*(L5+M5)/$D5</f>
        <v>3700.6909391441559</v>
      </c>
      <c r="J5" s="327">
        <f t="shared" ref="J5:J60" si="1">H5/I5</f>
        <v>0.39543799257001222</v>
      </c>
      <c r="K5" s="127">
        <f>SUM(K6:K21)</f>
        <v>3946.6018510000004</v>
      </c>
      <c r="L5" s="127">
        <f>SUM(L6:L21)</f>
        <v>6228.0883189459892</v>
      </c>
      <c r="M5" s="127">
        <f>SUM(M6:M21)</f>
        <v>3752.2421630859194</v>
      </c>
      <c r="N5" s="64"/>
      <c r="O5" s="64"/>
      <c r="P5" s="64"/>
      <c r="Q5" s="64"/>
      <c r="R5" s="64"/>
      <c r="S5" s="64"/>
      <c r="T5" s="64"/>
      <c r="U5" s="127"/>
      <c r="V5" s="127"/>
      <c r="W5" s="127"/>
      <c r="X5" s="64"/>
      <c r="Y5" s="127">
        <f>(1000000*Z5/D5)/12</f>
        <v>449.80545478460908</v>
      </c>
      <c r="Z5" s="127">
        <f>SUM(Z6:Z21)</f>
        <v>14556.872211790571</v>
      </c>
      <c r="AA5" s="127">
        <f>Y5*12+H5</f>
        <v>6861.059253512507</v>
      </c>
      <c r="AB5" s="289">
        <f>G5/(Y5*12)</f>
        <v>0.95672560220399316</v>
      </c>
      <c r="AC5" s="289">
        <f>K5/Z5</f>
        <v>0.27111606075674605</v>
      </c>
      <c r="AD5" s="64"/>
      <c r="AE5" s="64"/>
      <c r="AF5" s="64"/>
      <c r="AG5" s="64"/>
      <c r="AH5" s="65"/>
      <c r="AI5" s="72"/>
      <c r="AJ5" s="73"/>
      <c r="AK5" s="74"/>
      <c r="AL5" s="35">
        <v>1</v>
      </c>
    </row>
    <row r="6" spans="1:38">
      <c r="A6" s="67" t="s">
        <v>20</v>
      </c>
      <c r="B6" s="68"/>
      <c r="C6" s="145" t="s">
        <v>114</v>
      </c>
      <c r="D6" s="138">
        <v>1405102</v>
      </c>
      <c r="E6" s="138">
        <v>1250817</v>
      </c>
      <c r="F6" s="138">
        <v>3019</v>
      </c>
      <c r="G6" s="128">
        <f t="shared" si="0"/>
        <v>5064.6462110020248</v>
      </c>
      <c r="H6" s="128">
        <v>758</v>
      </c>
      <c r="I6" s="128">
        <f>1000000*(L6+M6)/D6</f>
        <v>4306.6462110020248</v>
      </c>
      <c r="J6" s="315">
        <f t="shared" si="1"/>
        <v>0.17600702794289588</v>
      </c>
      <c r="K6" s="138">
        <f>H6*D6/1000000</f>
        <v>1065.0673159999999</v>
      </c>
      <c r="L6" s="138">
        <f>E6*F6/1000000</f>
        <v>3776.2165230000001</v>
      </c>
      <c r="M6" s="138">
        <f>L6*(4410/2752-1)</f>
        <v>2275.0606813713662</v>
      </c>
      <c r="N6" s="69">
        <v>0.05</v>
      </c>
      <c r="O6" s="69">
        <v>0.23863636363636365</v>
      </c>
      <c r="P6" s="69">
        <v>0.3863636363636363</v>
      </c>
      <c r="Q6" s="69">
        <v>0.37499999999999994</v>
      </c>
      <c r="R6" s="315">
        <v>0.63500000000000001</v>
      </c>
      <c r="S6" s="138">
        <f>35+(O6+P6-0.5)*20</f>
        <v>37.5</v>
      </c>
      <c r="T6" s="315">
        <v>1.246</v>
      </c>
      <c r="U6" s="128">
        <v>282.70626780626782</v>
      </c>
      <c r="V6" s="128">
        <v>344.75058230573472</v>
      </c>
      <c r="W6" s="128">
        <v>809.27366738435319</v>
      </c>
      <c r="X6" s="128">
        <v>504.14070961375285</v>
      </c>
      <c r="Y6" s="128">
        <f>X6*(R6/T6)*N6+X6*(1-N6)</f>
        <v>491.77995626006094</v>
      </c>
      <c r="Z6" s="128">
        <f>Y6*D6*12/1000000</f>
        <v>8292.0120012110892</v>
      </c>
      <c r="AA6" s="128">
        <f>Y6*12+H6</f>
        <v>6659.3594751207311</v>
      </c>
      <c r="AB6" s="287">
        <f>G6/(Y6*12)</f>
        <v>0.85821686212369075</v>
      </c>
      <c r="AC6" s="287">
        <f>K6/Z6</f>
        <v>0.1284449800415679</v>
      </c>
      <c r="AD6" s="138">
        <v>29</v>
      </c>
      <c r="AE6" s="138">
        <v>22</v>
      </c>
      <c r="AF6" s="138">
        <v>11</v>
      </c>
      <c r="AG6" s="138">
        <v>12</v>
      </c>
      <c r="AH6" s="70">
        <v>14</v>
      </c>
      <c r="AI6" s="75" t="s">
        <v>17</v>
      </c>
      <c r="AJ6" s="76" t="s">
        <v>17</v>
      </c>
      <c r="AK6" s="77" t="s">
        <v>17</v>
      </c>
      <c r="AL6" s="35">
        <v>2</v>
      </c>
    </row>
    <row r="7" spans="1:38">
      <c r="A7" s="67" t="s">
        <v>22</v>
      </c>
      <c r="B7" s="68"/>
      <c r="C7" s="145" t="s">
        <v>114</v>
      </c>
      <c r="D7" s="138">
        <v>125402</v>
      </c>
      <c r="E7" s="138">
        <v>74628</v>
      </c>
      <c r="F7" s="138">
        <v>2355</v>
      </c>
      <c r="G7" s="128">
        <f t="shared" si="0"/>
        <v>3672.8379241892958</v>
      </c>
      <c r="H7" s="128">
        <v>1427</v>
      </c>
      <c r="I7" s="128">
        <f>1000000*(L7+M7)/D7</f>
        <v>2245.8379241892958</v>
      </c>
      <c r="J7" s="315">
        <f t="shared" si="1"/>
        <v>0.63539758796936319</v>
      </c>
      <c r="K7" s="138">
        <f>H7*D7/1000000</f>
        <v>178.948654</v>
      </c>
      <c r="L7" s="138">
        <f t="shared" ref="L7:L21" si="2">E7*F7/1000000</f>
        <v>175.74894</v>
      </c>
      <c r="M7" s="138">
        <f t="shared" ref="M7:M21" si="3">L7*(4410/2752-1)</f>
        <v>105.88362736918606</v>
      </c>
      <c r="N7" s="69">
        <v>0.12</v>
      </c>
      <c r="O7" s="69">
        <v>0.25555555555555554</v>
      </c>
      <c r="P7" s="69">
        <v>0.43333333333333335</v>
      </c>
      <c r="Q7" s="69">
        <v>0.31111111111111117</v>
      </c>
      <c r="R7" s="315">
        <v>0.63500000000000001</v>
      </c>
      <c r="S7" s="138">
        <f t="shared" ref="S7:S21" si="4">35+(O7+P7-0.5)*20</f>
        <v>38.777777777777779</v>
      </c>
      <c r="T7" s="315">
        <v>1.262</v>
      </c>
      <c r="U7" s="128">
        <v>305.08945450019309</v>
      </c>
      <c r="V7" s="128">
        <v>372.04610959088279</v>
      </c>
      <c r="W7" s="128">
        <v>873.34767509596986</v>
      </c>
      <c r="X7" s="128">
        <v>510.89545144706699</v>
      </c>
      <c r="Y7" s="128">
        <f>X7*(R7/T7)*N7+X7*(1-N7)</f>
        <v>480.43604275698988</v>
      </c>
      <c r="Z7" s="128">
        <f>Y7*D7*12/1000000</f>
        <v>722.97168760574459</v>
      </c>
      <c r="AA7" s="128">
        <f>Y7*12+H7</f>
        <v>7192.2325130838781</v>
      </c>
      <c r="AB7" s="287">
        <f>G7/(Y7*12)</f>
        <v>0.63706674723942047</v>
      </c>
      <c r="AC7" s="287">
        <f>K7/Z7</f>
        <v>0.24751820447163264</v>
      </c>
      <c r="AD7" s="138">
        <v>36</v>
      </c>
      <c r="AE7" s="138">
        <v>6</v>
      </c>
      <c r="AF7" s="138">
        <v>2</v>
      </c>
      <c r="AG7" s="138">
        <v>21</v>
      </c>
      <c r="AH7" s="70">
        <v>33</v>
      </c>
      <c r="AI7" s="75" t="s">
        <v>17</v>
      </c>
      <c r="AJ7" s="76" t="s">
        <v>17</v>
      </c>
      <c r="AK7" s="77" t="s">
        <v>17</v>
      </c>
      <c r="AL7" s="35">
        <v>3</v>
      </c>
    </row>
    <row r="8" spans="1:38">
      <c r="A8" s="67" t="s">
        <v>23</v>
      </c>
      <c r="B8" s="68"/>
      <c r="C8" s="145" t="s">
        <v>114</v>
      </c>
      <c r="D8" s="138">
        <v>79192</v>
      </c>
      <c r="E8" s="138">
        <v>61435</v>
      </c>
      <c r="F8" s="138">
        <v>4033</v>
      </c>
      <c r="G8" s="128">
        <f t="shared" si="0"/>
        <v>7090.6375372273778</v>
      </c>
      <c r="H8" s="128">
        <v>2077</v>
      </c>
      <c r="I8" s="128">
        <f>1000000*(L8+M8)/D8</f>
        <v>5013.6375372273778</v>
      </c>
      <c r="J8" s="315">
        <f t="shared" si="1"/>
        <v>0.41427007528522186</v>
      </c>
      <c r="K8" s="138">
        <f>H8*D8/1000000</f>
        <v>164.481784</v>
      </c>
      <c r="L8" s="138">
        <f t="shared" si="2"/>
        <v>247.76735500000001</v>
      </c>
      <c r="M8" s="138">
        <f t="shared" si="3"/>
        <v>149.27262884811049</v>
      </c>
      <c r="N8" s="69">
        <v>7.0000000000000007E-2</v>
      </c>
      <c r="O8" s="69">
        <v>0.30927835051546393</v>
      </c>
      <c r="P8" s="69">
        <v>0.44329896907216493</v>
      </c>
      <c r="Q8" s="69">
        <v>0.24742268041237112</v>
      </c>
      <c r="R8" s="315">
        <v>0.63500000000000001</v>
      </c>
      <c r="S8" s="138">
        <f t="shared" si="4"/>
        <v>40.051546391752581</v>
      </c>
      <c r="T8" s="315">
        <v>1.278</v>
      </c>
      <c r="U8" s="128">
        <v>224.21391304347816</v>
      </c>
      <c r="V8" s="128">
        <v>273.42116495187531</v>
      </c>
      <c r="W8" s="128">
        <v>641.83372054430754</v>
      </c>
      <c r="X8" s="128">
        <v>349.35604925049859</v>
      </c>
      <c r="Y8" s="128">
        <f>X8*(R8/T8)*N8+X8*(1-N8)</f>
        <v>337.05204629528345</v>
      </c>
      <c r="Z8" s="128">
        <f>Y8*D8*12/1000000</f>
        <v>320.30190780259306</v>
      </c>
      <c r="AA8" s="128">
        <f>Y8*12+H8</f>
        <v>6121.6245555434016</v>
      </c>
      <c r="AB8" s="287">
        <f>G8/(Y8*12)</f>
        <v>1.7531015400451031</v>
      </c>
      <c r="AC8" s="287">
        <f>K8/Z8</f>
        <v>0.51352108742784208</v>
      </c>
      <c r="AD8" s="138">
        <v>25</v>
      </c>
      <c r="AE8" s="138">
        <v>34</v>
      </c>
      <c r="AF8" s="138">
        <v>40</v>
      </c>
      <c r="AG8" s="138">
        <v>32</v>
      </c>
      <c r="AH8" s="70">
        <v>25</v>
      </c>
      <c r="AI8" s="75" t="s">
        <v>17</v>
      </c>
      <c r="AJ8" s="76" t="s">
        <v>17</v>
      </c>
      <c r="AK8" s="77" t="s">
        <v>17</v>
      </c>
      <c r="AL8" s="35">
        <v>4</v>
      </c>
    </row>
    <row r="9" spans="1:38">
      <c r="A9" s="67" t="s">
        <v>15</v>
      </c>
      <c r="B9" s="68"/>
      <c r="C9" s="145" t="s">
        <v>119</v>
      </c>
      <c r="D9" s="138">
        <v>14087</v>
      </c>
      <c r="E9" s="138">
        <v>11461</v>
      </c>
      <c r="F9" s="138">
        <v>2748</v>
      </c>
      <c r="G9" s="128">
        <f t="shared" si="0"/>
        <v>10407.703650363768</v>
      </c>
      <c r="H9" s="128">
        <v>6825</v>
      </c>
      <c r="I9" s="128">
        <f>1000000*(L9+M9)/D9</f>
        <v>3582.7036503637692</v>
      </c>
      <c r="J9" s="315">
        <f t="shared" si="1"/>
        <v>1.9049859173551864</v>
      </c>
      <c r="K9" s="138">
        <f>H9*D9/1000000</f>
        <v>96.143775000000005</v>
      </c>
      <c r="L9" s="138">
        <f t="shared" si="2"/>
        <v>31.494827999999998</v>
      </c>
      <c r="M9" s="138">
        <f t="shared" si="3"/>
        <v>18.97471832267442</v>
      </c>
      <c r="N9" s="69">
        <v>0.11</v>
      </c>
      <c r="O9" s="69">
        <v>0.33333333333333331</v>
      </c>
      <c r="P9" s="69">
        <v>0.40229885057471265</v>
      </c>
      <c r="Q9" s="69">
        <v>0.26436781609195403</v>
      </c>
      <c r="R9" s="315">
        <v>0.63500000000000001</v>
      </c>
      <c r="S9" s="138">
        <f t="shared" si="4"/>
        <v>39.712643678160916</v>
      </c>
      <c r="T9" s="315">
        <f>T$8</f>
        <v>1.278</v>
      </c>
      <c r="U9" s="128">
        <v>258.59861717285344</v>
      </c>
      <c r="V9" s="128">
        <v>315.35213048368956</v>
      </c>
      <c r="W9" s="128">
        <v>740.26321709786271</v>
      </c>
      <c r="X9" s="128">
        <v>408.76710871485898</v>
      </c>
      <c r="Y9" s="128">
        <f>X9*(R9/T9)*N9+X9*(1-N9)</f>
        <v>386.14418414568684</v>
      </c>
      <c r="Z9" s="128">
        <f>Y9*D9*12/1000000</f>
        <v>65.275357464723484</v>
      </c>
      <c r="AA9" s="128">
        <f>Y9*12+H9</f>
        <v>11458.730209748242</v>
      </c>
      <c r="AB9" s="287">
        <f>G9/(Y9*12)</f>
        <v>2.2460745833817621</v>
      </c>
      <c r="AC9" s="287">
        <f>K9/Z9</f>
        <v>1.4728954192546342</v>
      </c>
      <c r="AD9" s="138">
        <v>46</v>
      </c>
      <c r="AE9" s="138">
        <v>45</v>
      </c>
      <c r="AF9" s="138">
        <v>48</v>
      </c>
      <c r="AG9" s="138">
        <v>48</v>
      </c>
      <c r="AH9" s="70">
        <v>47</v>
      </c>
      <c r="AI9" s="75" t="s">
        <v>17</v>
      </c>
      <c r="AJ9" s="76" t="s">
        <v>17</v>
      </c>
      <c r="AK9" s="77" t="s">
        <v>17</v>
      </c>
      <c r="AL9" s="35">
        <v>5</v>
      </c>
    </row>
    <row r="10" spans="1:38">
      <c r="A10" s="67" t="s">
        <v>121</v>
      </c>
      <c r="B10" s="68"/>
      <c r="C10" s="145" t="s">
        <v>114</v>
      </c>
      <c r="D10" s="138">
        <v>10714</v>
      </c>
      <c r="E10" s="138">
        <v>1747</v>
      </c>
      <c r="F10" s="138">
        <v>1314</v>
      </c>
      <c r="G10" s="128">
        <f t="shared" si="0"/>
        <v>12810.34188572548</v>
      </c>
      <c r="H10" s="128">
        <v>12467</v>
      </c>
      <c r="I10" s="128">
        <f>1000000*(L10+M10)/D10</f>
        <v>343.34188572547987</v>
      </c>
      <c r="J10" s="315">
        <f t="shared" si="1"/>
        <v>36.310745989110195</v>
      </c>
      <c r="K10" s="138">
        <f>H10*D10/1000000</f>
        <v>133.571438</v>
      </c>
      <c r="L10" s="138">
        <f t="shared" si="2"/>
        <v>2.2955580000000002</v>
      </c>
      <c r="M10" s="138">
        <f t="shared" si="3"/>
        <v>1.3830069636627909</v>
      </c>
      <c r="N10" s="69">
        <v>7.0000000000000007E-2</v>
      </c>
      <c r="O10" s="69">
        <v>0.26666666666666666</v>
      </c>
      <c r="P10" s="69">
        <v>0.37777777777777777</v>
      </c>
      <c r="Q10" s="69">
        <v>0.35555555555555557</v>
      </c>
      <c r="R10" s="315">
        <v>0.72699999999999998</v>
      </c>
      <c r="S10" s="138">
        <f t="shared" si="4"/>
        <v>37.888888888888886</v>
      </c>
      <c r="T10" s="315">
        <v>0.90300000000000002</v>
      </c>
      <c r="U10" s="128">
        <v>205.22124999999997</v>
      </c>
      <c r="V10" s="128">
        <v>275.22794876203585</v>
      </c>
      <c r="W10" s="128">
        <v>615.66375000000005</v>
      </c>
      <c r="X10" s="128">
        <v>377.60333619899131</v>
      </c>
      <c r="Y10" s="128">
        <f t="shared" ref="Y10:Y21" si="5">X10*(R10/T10)*N10+X10*(1-N10)</f>
        <v>372.45153874387324</v>
      </c>
      <c r="Z10" s="128">
        <f>Y10*D10*12/1000000</f>
        <v>47.885349433222295</v>
      </c>
      <c r="AA10" s="128">
        <f>Y10*12+H10</f>
        <v>16936.418464926479</v>
      </c>
      <c r="AB10" s="287">
        <f>G10/(Y10*12)</f>
        <v>2.8662211843115495</v>
      </c>
      <c r="AC10" s="287">
        <f>K10/Z10</f>
        <v>2.7894009249377993</v>
      </c>
      <c r="AD10" s="138">
        <v>50</v>
      </c>
      <c r="AE10" s="138">
        <v>49</v>
      </c>
      <c r="AF10" s="138">
        <v>50</v>
      </c>
      <c r="AG10" s="138">
        <v>50</v>
      </c>
      <c r="AH10" s="70">
        <v>51</v>
      </c>
      <c r="AI10" s="75" t="s">
        <v>101</v>
      </c>
      <c r="AJ10" s="234" t="s">
        <v>130</v>
      </c>
      <c r="AK10" s="236"/>
      <c r="AL10" s="35">
        <v>6</v>
      </c>
    </row>
    <row r="11" spans="1:38">
      <c r="A11" s="67" t="s">
        <v>24</v>
      </c>
      <c r="B11" s="68"/>
      <c r="C11" s="145" t="s">
        <v>114</v>
      </c>
      <c r="D11" s="138">
        <v>8592</v>
      </c>
      <c r="E11" s="138">
        <v>3286</v>
      </c>
      <c r="F11" s="138">
        <v>1710</v>
      </c>
      <c r="G11" s="128">
        <f t="shared" si="0"/>
        <v>24946.99584558107</v>
      </c>
      <c r="H11" s="128">
        <v>23899</v>
      </c>
      <c r="I11" s="128">
        <f>1000000*(L11+M11)/D11</f>
        <v>1047.9958455810706</v>
      </c>
      <c r="J11" s="315">
        <f t="shared" si="1"/>
        <v>22.804479713131865</v>
      </c>
      <c r="K11" s="138">
        <f>H11*D11/1000000</f>
        <v>205.34020799999999</v>
      </c>
      <c r="L11" s="138">
        <f t="shared" si="2"/>
        <v>5.6190600000000002</v>
      </c>
      <c r="M11" s="138">
        <f t="shared" si="3"/>
        <v>3.3853203052325584</v>
      </c>
      <c r="N11" s="69">
        <v>0.13</v>
      </c>
      <c r="O11" s="69">
        <v>0.23157894736842105</v>
      </c>
      <c r="P11" s="69">
        <v>0.37894736842105264</v>
      </c>
      <c r="Q11" s="69">
        <v>0.38947368421052631</v>
      </c>
      <c r="R11" s="315">
        <v>0.63500000000000001</v>
      </c>
      <c r="S11" s="138">
        <f t="shared" si="4"/>
        <v>37.210526315789473</v>
      </c>
      <c r="T11" s="315">
        <v>1.238</v>
      </c>
      <c r="U11" s="128">
        <v>192.47625000000011</v>
      </c>
      <c r="V11" s="128">
        <v>234.71817509541989</v>
      </c>
      <c r="W11" s="128">
        <v>550.98163167938935</v>
      </c>
      <c r="X11" s="128">
        <v>348.11212816392128</v>
      </c>
      <c r="Y11" s="128">
        <f t="shared" si="5"/>
        <v>326.06971319884065</v>
      </c>
      <c r="Z11" s="128">
        <f>Y11*D11*12/1000000</f>
        <v>33.619091709653269</v>
      </c>
      <c r="AA11" s="128">
        <f>Y11*12+H11</f>
        <v>27811.836558386087</v>
      </c>
      <c r="AB11" s="287">
        <f>G11/(Y11*12)</f>
        <v>6.3756805257081473</v>
      </c>
      <c r="AC11" s="287">
        <f>K11/Z11</f>
        <v>6.1078452021664615</v>
      </c>
      <c r="AD11" s="138">
        <v>51</v>
      </c>
      <c r="AE11" s="138">
        <v>51</v>
      </c>
      <c r="AF11" s="138">
        <v>51</v>
      </c>
      <c r="AG11" s="138">
        <v>51</v>
      </c>
      <c r="AH11" s="70">
        <v>50</v>
      </c>
      <c r="AI11" s="75" t="s">
        <v>17</v>
      </c>
      <c r="AJ11" s="76" t="s">
        <v>17</v>
      </c>
      <c r="AK11" s="77" t="s">
        <v>17</v>
      </c>
      <c r="AL11" s="35">
        <v>7</v>
      </c>
    </row>
    <row r="12" spans="1:38">
      <c r="A12" s="67" t="s">
        <v>18</v>
      </c>
      <c r="B12" s="68"/>
      <c r="C12" s="145" t="s">
        <v>119</v>
      </c>
      <c r="D12" s="138">
        <v>217492</v>
      </c>
      <c r="E12" s="138">
        <v>168185</v>
      </c>
      <c r="F12" s="138">
        <v>2117</v>
      </c>
      <c r="G12" s="128">
        <f t="shared" si="0"/>
        <v>3679.3424718622368</v>
      </c>
      <c r="H12" s="128">
        <v>1056</v>
      </c>
      <c r="I12" s="128">
        <f>1000000*(L12+M12)/D12</f>
        <v>2623.3424718622368</v>
      </c>
      <c r="J12" s="315">
        <f t="shared" si="1"/>
        <v>0.40253989379067817</v>
      </c>
      <c r="K12" s="138">
        <f>H12*D12/1000000</f>
        <v>229.67155199999999</v>
      </c>
      <c r="L12" s="138">
        <f t="shared" si="2"/>
        <v>356.04764499999999</v>
      </c>
      <c r="M12" s="138">
        <f t="shared" si="3"/>
        <v>214.50835589026164</v>
      </c>
      <c r="N12" s="69">
        <v>0.06</v>
      </c>
      <c r="O12" s="69">
        <v>0.23913043478260865</v>
      </c>
      <c r="P12" s="69">
        <v>0.40217391304347827</v>
      </c>
      <c r="Q12" s="69">
        <v>0.35869565217391303</v>
      </c>
      <c r="R12" s="315">
        <v>0.63500000000000001</v>
      </c>
      <c r="S12" s="138">
        <f t="shared" si="4"/>
        <v>37.826086956521735</v>
      </c>
      <c r="T12" s="315">
        <f>T$10</f>
        <v>0.90300000000000002</v>
      </c>
      <c r="U12" s="128">
        <v>249.80889426642835</v>
      </c>
      <c r="V12" s="128">
        <v>304.63336533635049</v>
      </c>
      <c r="W12" s="128">
        <v>715.10179656420257</v>
      </c>
      <c r="X12" s="128">
        <v>438.75640736875084</v>
      </c>
      <c r="Y12" s="128">
        <f t="shared" si="5"/>
        <v>430.94333646012456</v>
      </c>
      <c r="Z12" s="128">
        <f>Y12*D12*12/1000000</f>
        <v>1124.7207376006247</v>
      </c>
      <c r="AA12" s="128">
        <f>Y12*12+H12</f>
        <v>6227.3200375214947</v>
      </c>
      <c r="AB12" s="287">
        <f>G12/(Y12*12)</f>
        <v>0.71148999581655525</v>
      </c>
      <c r="AC12" s="287">
        <f>K12/Z12</f>
        <v>0.20420318068462048</v>
      </c>
      <c r="AD12" s="138">
        <v>26</v>
      </c>
      <c r="AE12" s="138">
        <v>7</v>
      </c>
      <c r="AF12" s="138">
        <v>3</v>
      </c>
      <c r="AG12" s="138">
        <v>18</v>
      </c>
      <c r="AH12" s="70">
        <v>22</v>
      </c>
      <c r="AI12" s="75" t="s">
        <v>17</v>
      </c>
      <c r="AJ12" s="76" t="s">
        <v>17</v>
      </c>
      <c r="AK12" s="77" t="s">
        <v>17</v>
      </c>
      <c r="AL12" s="35">
        <v>8</v>
      </c>
    </row>
    <row r="13" spans="1:38">
      <c r="A13" s="67" t="s">
        <v>25</v>
      </c>
      <c r="B13" s="68"/>
      <c r="C13" s="145" t="s">
        <v>114</v>
      </c>
      <c r="D13" s="138">
        <v>67757</v>
      </c>
      <c r="E13" s="239">
        <f>D13*SUM(E6:E12,E16:E21)/SUM(D6:D12,D16:D21)</f>
        <v>55474.492663213197</v>
      </c>
      <c r="F13" s="239">
        <f>Y13*12*SUM(L$6:L$12,L$16:L$21)/SUM(Z$6:Z$12,Z$16:Z$21)</f>
        <v>1907.9769328840173</v>
      </c>
      <c r="G13" s="128">
        <f t="shared" si="0"/>
        <v>5028.2397693624553</v>
      </c>
      <c r="H13" s="128">
        <v>2525</v>
      </c>
      <c r="I13" s="128">
        <f>1000000*(L13+M13)/D13</f>
        <v>2503.2397693624557</v>
      </c>
      <c r="J13" s="315">
        <f t="shared" si="1"/>
        <v>1.0086928271529845</v>
      </c>
      <c r="K13" s="138">
        <f>H13*D13/1000000</f>
        <v>171.08642499999999</v>
      </c>
      <c r="L13" s="138">
        <f t="shared" si="2"/>
        <v>105.84405236485443</v>
      </c>
      <c r="M13" s="138">
        <f t="shared" si="3"/>
        <v>63.767964687837448</v>
      </c>
      <c r="N13" s="69">
        <v>0.04</v>
      </c>
      <c r="O13" s="69">
        <v>0.26315789473684215</v>
      </c>
      <c r="P13" s="69">
        <v>0.4210526315789474</v>
      </c>
      <c r="Q13" s="69">
        <v>0.31578947368421051</v>
      </c>
      <c r="R13" s="315">
        <v>0.63500000000000001</v>
      </c>
      <c r="S13" s="138">
        <f t="shared" si="4"/>
        <v>38.684210526315795</v>
      </c>
      <c r="T13" s="315">
        <f>T$7</f>
        <v>1.262</v>
      </c>
      <c r="U13" s="128">
        <v>223.89973633530232</v>
      </c>
      <c r="V13" s="128">
        <v>273.03803724858358</v>
      </c>
      <c r="W13" s="128">
        <v>640.93435973846056</v>
      </c>
      <c r="X13" s="128">
        <v>376.28469147873386</v>
      </c>
      <c r="Y13" s="128">
        <f t="shared" si="5"/>
        <v>368.80670410766675</v>
      </c>
      <c r="Z13" s="128">
        <f>Y13*D13*12/1000000</f>
        <v>299.87083020267806</v>
      </c>
      <c r="AA13" s="128">
        <f>Y13*12+H13</f>
        <v>6950.680449292001</v>
      </c>
      <c r="AB13" s="287">
        <f>G13/(Y13*12)</f>
        <v>1.1361506613444829</v>
      </c>
      <c r="AC13" s="287">
        <f>K13/Z13</f>
        <v>0.57053373575671007</v>
      </c>
      <c r="AD13" s="138">
        <v>33</v>
      </c>
      <c r="AE13" s="138">
        <v>32</v>
      </c>
      <c r="AF13" s="138">
        <v>25</v>
      </c>
      <c r="AG13" s="138">
        <v>34</v>
      </c>
      <c r="AH13" s="70">
        <v>35</v>
      </c>
      <c r="AI13" s="75" t="s">
        <v>17</v>
      </c>
      <c r="AJ13" s="76" t="s">
        <v>17</v>
      </c>
      <c r="AK13" s="77" t="s">
        <v>17</v>
      </c>
      <c r="AL13" s="35">
        <v>9</v>
      </c>
    </row>
    <row r="14" spans="1:38">
      <c r="A14" s="67" t="s">
        <v>26</v>
      </c>
      <c r="B14" s="68"/>
      <c r="C14" s="145" t="s">
        <v>114</v>
      </c>
      <c r="D14" s="138">
        <v>31695</v>
      </c>
      <c r="E14" s="239">
        <f>D14*E13/D13</f>
        <v>25949.55569108051</v>
      </c>
      <c r="F14" s="239">
        <f>Y14*12*SUM(L$6:L$12,L$16:L$21)/SUM(Z$6:Z$12,Z$16:Z$21)</f>
        <v>2331.3490274350029</v>
      </c>
      <c r="G14" s="128">
        <f t="shared" si="0"/>
        <v>8739.6981955376377</v>
      </c>
      <c r="H14" s="128">
        <v>5681</v>
      </c>
      <c r="I14" s="128">
        <f>1000000*(L14+M14)/D14</f>
        <v>3058.6981955376382</v>
      </c>
      <c r="J14" s="315">
        <f t="shared" si="1"/>
        <v>1.8573261030748509</v>
      </c>
      <c r="K14" s="138">
        <f>H14*D14/1000000</f>
        <v>180.05929499999999</v>
      </c>
      <c r="L14" s="138">
        <f t="shared" si="2"/>
        <v>60.497471422770992</v>
      </c>
      <c r="M14" s="138">
        <f t="shared" si="3"/>
        <v>36.447967884794444</v>
      </c>
      <c r="N14" s="69">
        <v>0.14000000000000001</v>
      </c>
      <c r="O14" s="69">
        <v>0.2696629213483146</v>
      </c>
      <c r="P14" s="69">
        <v>0.42696629213483145</v>
      </c>
      <c r="Q14" s="69">
        <v>0.30337078651685395</v>
      </c>
      <c r="R14" s="315">
        <v>0.751</v>
      </c>
      <c r="S14" s="138">
        <f t="shared" si="4"/>
        <v>38.932584269662918</v>
      </c>
      <c r="T14" s="315">
        <v>1.381</v>
      </c>
      <c r="U14" s="128">
        <v>357.83852941176565</v>
      </c>
      <c r="V14" s="128">
        <v>408.58120612343242</v>
      </c>
      <c r="W14" s="128">
        <v>693.67878857280584</v>
      </c>
      <c r="X14" s="128">
        <v>481.38806550605136</v>
      </c>
      <c r="Y14" s="128">
        <f t="shared" si="5"/>
        <v>450.64336791181984</v>
      </c>
      <c r="Z14" s="128">
        <f>Y14*D14*12/1000000</f>
        <v>171.39769855158156</v>
      </c>
      <c r="AA14" s="128">
        <f>Y14*12+H14</f>
        <v>11088.720414941838</v>
      </c>
      <c r="AB14" s="287">
        <f>G14/(Y14*12)</f>
        <v>1.6161520058228893</v>
      </c>
      <c r="AC14" s="287">
        <f>K14/Z14</f>
        <v>1.0505350802351161</v>
      </c>
      <c r="AD14" s="138">
        <v>44</v>
      </c>
      <c r="AE14" s="138">
        <v>44</v>
      </c>
      <c r="AF14" s="138">
        <v>37</v>
      </c>
      <c r="AG14" s="138">
        <v>42</v>
      </c>
      <c r="AH14" s="70">
        <v>44</v>
      </c>
      <c r="AI14" s="75" t="s">
        <v>17</v>
      </c>
      <c r="AJ14" s="75" t="s">
        <v>17</v>
      </c>
      <c r="AK14" s="77" t="s">
        <v>17</v>
      </c>
      <c r="AL14" s="35">
        <v>10</v>
      </c>
    </row>
    <row r="15" spans="1:38">
      <c r="A15" s="67" t="s">
        <v>27</v>
      </c>
      <c r="B15" s="68"/>
      <c r="C15" s="145" t="s">
        <v>114</v>
      </c>
      <c r="D15" s="138">
        <v>48495</v>
      </c>
      <c r="E15" s="239">
        <f>D15*E14/D14</f>
        <v>39704.171107081536</v>
      </c>
      <c r="F15" s="239">
        <f>Y15*12*SUM(L$6:L$12,L$16:L$21)/SUM(Z$6:Z$12,Z$16:Z$21)</f>
        <v>1224.8334067271619</v>
      </c>
      <c r="G15" s="128">
        <f t="shared" si="0"/>
        <v>4803.9647602754903</v>
      </c>
      <c r="H15" s="128">
        <v>3197</v>
      </c>
      <c r="I15" s="128">
        <f>1000000*(L15+M15)/D15</f>
        <v>1606.9647602754908</v>
      </c>
      <c r="J15" s="315">
        <f t="shared" si="1"/>
        <v>1.989464908646734</v>
      </c>
      <c r="K15" s="138">
        <f>H15*D15/1000000</f>
        <v>155.03851499999999</v>
      </c>
      <c r="L15" s="138">
        <f t="shared" si="2"/>
        <v>48.630995158364833</v>
      </c>
      <c r="M15" s="138">
        <f t="shared" si="3"/>
        <v>29.298760891195094</v>
      </c>
      <c r="N15" s="69">
        <v>0.1</v>
      </c>
      <c r="O15" s="69">
        <v>0.33333333333333326</v>
      </c>
      <c r="P15" s="69">
        <v>0.44791666666666663</v>
      </c>
      <c r="Q15" s="69">
        <v>0.21874999999999997</v>
      </c>
      <c r="R15" s="315">
        <v>0.63500000000000001</v>
      </c>
      <c r="S15" s="138">
        <f t="shared" si="4"/>
        <v>40.625</v>
      </c>
      <c r="T15" s="315">
        <v>1.302</v>
      </c>
      <c r="U15" s="128">
        <v>165.72567747667688</v>
      </c>
      <c r="V15" s="128">
        <v>202.09677081602399</v>
      </c>
      <c r="W15" s="128">
        <v>474.40556529583057</v>
      </c>
      <c r="X15" s="128">
        <v>249.54062182869927</v>
      </c>
      <c r="Y15" s="128">
        <f t="shared" si="5"/>
        <v>236.75693559523211</v>
      </c>
      <c r="Z15" s="128">
        <f>Y15*D15*12/1000000</f>
        <v>137.77833110028936</v>
      </c>
      <c r="AA15" s="128">
        <f>Y15*12+H15</f>
        <v>6038.0832271427853</v>
      </c>
      <c r="AB15" s="287">
        <f>G15/(Y15*12)</f>
        <v>1.6908919507812983</v>
      </c>
      <c r="AC15" s="287">
        <f>K15/Z15</f>
        <v>1.1252750251935253</v>
      </c>
      <c r="AD15" s="138">
        <v>23</v>
      </c>
      <c r="AE15" s="138">
        <v>33</v>
      </c>
      <c r="AF15" s="138">
        <v>38</v>
      </c>
      <c r="AG15" s="138">
        <v>45</v>
      </c>
      <c r="AH15" s="70">
        <v>36</v>
      </c>
      <c r="AI15" s="75" t="s">
        <v>17</v>
      </c>
      <c r="AJ15" s="75" t="s">
        <v>17</v>
      </c>
      <c r="AK15" s="77" t="s">
        <v>17</v>
      </c>
      <c r="AL15" s="35">
        <v>11</v>
      </c>
    </row>
    <row r="16" spans="1:38">
      <c r="A16" s="67" t="s">
        <v>28</v>
      </c>
      <c r="B16" s="68"/>
      <c r="C16" s="145" t="s">
        <v>114</v>
      </c>
      <c r="D16" s="138">
        <v>370451</v>
      </c>
      <c r="E16" s="138">
        <v>273840</v>
      </c>
      <c r="F16" s="138">
        <v>2650</v>
      </c>
      <c r="G16" s="128">
        <f t="shared" si="0"/>
        <v>4297.0782985265041</v>
      </c>
      <c r="H16" s="128">
        <v>1158</v>
      </c>
      <c r="I16" s="128">
        <f>1000000*(L16+M16)/D16</f>
        <v>3139.0782985265041</v>
      </c>
      <c r="J16" s="315">
        <f t="shared" si="1"/>
        <v>0.36889809360396325</v>
      </c>
      <c r="K16" s="138">
        <f>H16*D16/1000000</f>
        <v>428.982258</v>
      </c>
      <c r="L16" s="138">
        <f t="shared" si="2"/>
        <v>725.67600000000004</v>
      </c>
      <c r="M16" s="138">
        <f t="shared" si="3"/>
        <v>437.19869476744191</v>
      </c>
      <c r="N16" s="69">
        <v>0.03</v>
      </c>
      <c r="O16" s="69">
        <v>0.31914893617021278</v>
      </c>
      <c r="P16" s="69">
        <v>0.4042553191489362</v>
      </c>
      <c r="Q16" s="69">
        <v>0.27659574468085107</v>
      </c>
      <c r="R16" s="315">
        <v>0.63500000000000001</v>
      </c>
      <c r="S16" s="138">
        <f t="shared" si="4"/>
        <v>39.468085106382979</v>
      </c>
      <c r="T16" s="315">
        <f>T$7</f>
        <v>1.262</v>
      </c>
      <c r="U16" s="128">
        <v>442.80096425211678</v>
      </c>
      <c r="V16" s="128">
        <v>442.80096425211678</v>
      </c>
      <c r="W16" s="128">
        <v>442.80096425211678</v>
      </c>
      <c r="X16" s="128">
        <v>442.80096425211684</v>
      </c>
      <c r="Y16" s="128">
        <f t="shared" si="5"/>
        <v>436.20105447590265</v>
      </c>
      <c r="Z16" s="128">
        <f>Y16*D16*12/1000000</f>
        <v>1939.0934019798312</v>
      </c>
      <c r="AA16" s="128">
        <f>Y16*12+H16</f>
        <v>6392.4126537108314</v>
      </c>
      <c r="AB16" s="287">
        <f>G16/(Y16*12)</f>
        <v>0.8209284561239506</v>
      </c>
      <c r="AC16" s="287">
        <f>K16/Z16</f>
        <v>0.22122825933088389</v>
      </c>
      <c r="AD16" s="138">
        <v>28</v>
      </c>
      <c r="AE16" s="138">
        <v>16</v>
      </c>
      <c r="AF16" s="138">
        <v>8</v>
      </c>
      <c r="AG16" s="138">
        <v>20</v>
      </c>
      <c r="AH16" s="70">
        <v>20</v>
      </c>
      <c r="AI16" s="75" t="s">
        <v>17</v>
      </c>
      <c r="AJ16" s="75" t="s">
        <v>17</v>
      </c>
      <c r="AK16" s="77" t="s">
        <v>17</v>
      </c>
      <c r="AL16" s="35">
        <v>12</v>
      </c>
    </row>
    <row r="17" spans="1:38">
      <c r="A17" s="67" t="s">
        <v>29</v>
      </c>
      <c r="B17" s="68"/>
      <c r="C17" s="145" t="s">
        <v>114</v>
      </c>
      <c r="D17" s="138">
        <v>68308</v>
      </c>
      <c r="E17" s="138">
        <v>54663</v>
      </c>
      <c r="F17" s="138">
        <v>2128</v>
      </c>
      <c r="G17" s="128">
        <f t="shared" si="0"/>
        <v>7164.8752134654114</v>
      </c>
      <c r="H17" s="128">
        <v>4436</v>
      </c>
      <c r="I17" s="128">
        <f>1000000*(L17+M17)/D17</f>
        <v>2728.8752134654119</v>
      </c>
      <c r="J17" s="315">
        <f t="shared" si="1"/>
        <v>1.6255781789181565</v>
      </c>
      <c r="K17" s="138">
        <f>H17*D17/1000000</f>
        <v>303.01428800000002</v>
      </c>
      <c r="L17" s="138">
        <f t="shared" si="2"/>
        <v>116.322864</v>
      </c>
      <c r="M17" s="138">
        <f t="shared" si="3"/>
        <v>70.081144081395351</v>
      </c>
      <c r="N17" s="69">
        <v>0.05</v>
      </c>
      <c r="O17" s="69">
        <v>0.30107526881720431</v>
      </c>
      <c r="P17" s="69">
        <v>0.44086021505376344</v>
      </c>
      <c r="Q17" s="69">
        <v>0.25806451612903225</v>
      </c>
      <c r="R17" s="315">
        <v>0.63500000000000001</v>
      </c>
      <c r="S17" s="138">
        <f t="shared" si="4"/>
        <v>39.838709677419352</v>
      </c>
      <c r="T17" s="315">
        <f>T$8</f>
        <v>1.278</v>
      </c>
      <c r="U17" s="128">
        <v>211.03395273899017</v>
      </c>
      <c r="V17" s="128">
        <v>257.34865610728065</v>
      </c>
      <c r="W17" s="128">
        <v>604.10482654290956</v>
      </c>
      <c r="X17" s="128">
        <v>332.8899076787103</v>
      </c>
      <c r="Y17" s="128">
        <f t="shared" si="5"/>
        <v>324.51556453953145</v>
      </c>
      <c r="Z17" s="128">
        <f>Y17*D17*12/1000000</f>
        <v>266.00411019079576</v>
      </c>
      <c r="AA17" s="128">
        <f>Y17*12+H17</f>
        <v>8330.1867744743777</v>
      </c>
      <c r="AB17" s="287">
        <f>G17/(Y17*12)</f>
        <v>1.8398899766261207</v>
      </c>
      <c r="AC17" s="287">
        <f>K17/Z17</f>
        <v>1.1391338569267149</v>
      </c>
      <c r="AD17" s="138">
        <v>38</v>
      </c>
      <c r="AE17" s="138">
        <v>35</v>
      </c>
      <c r="AF17" s="138">
        <v>45</v>
      </c>
      <c r="AG17" s="138">
        <v>46</v>
      </c>
      <c r="AH17" s="70">
        <v>46</v>
      </c>
      <c r="AI17" s="75" t="s">
        <v>17</v>
      </c>
      <c r="AJ17" s="76" t="s">
        <v>17</v>
      </c>
      <c r="AK17" s="77" t="s">
        <v>17</v>
      </c>
      <c r="AL17" s="35">
        <v>13</v>
      </c>
    </row>
    <row r="18" spans="1:38">
      <c r="A18" s="67" t="s">
        <v>30</v>
      </c>
      <c r="B18" s="68"/>
      <c r="C18" s="145" t="s">
        <v>114</v>
      </c>
      <c r="D18" s="138">
        <v>28485</v>
      </c>
      <c r="E18" s="138">
        <v>25174</v>
      </c>
      <c r="F18" s="138">
        <v>2921</v>
      </c>
      <c r="G18" s="128">
        <f t="shared" si="0"/>
        <v>7833.7351918696495</v>
      </c>
      <c r="H18" s="128">
        <v>3697</v>
      </c>
      <c r="I18" s="128">
        <f>1000000*(L18+M18)/D18</f>
        <v>4136.7351918696495</v>
      </c>
      <c r="J18" s="315">
        <f t="shared" si="1"/>
        <v>0.89369994174780487</v>
      </c>
      <c r="K18" s="138">
        <f>H18*D18/1000000</f>
        <v>105.309045</v>
      </c>
      <c r="L18" s="138">
        <f t="shared" si="2"/>
        <v>73.533253999999999</v>
      </c>
      <c r="M18" s="138">
        <f t="shared" si="3"/>
        <v>44.30164794040698</v>
      </c>
      <c r="N18" s="69">
        <v>0.05</v>
      </c>
      <c r="O18" s="69">
        <v>0.25555555555555554</v>
      </c>
      <c r="P18" s="69">
        <v>0.39999999999999997</v>
      </c>
      <c r="Q18" s="69">
        <v>0.34444444444444444</v>
      </c>
      <c r="R18" s="315">
        <v>0.63500000000000001</v>
      </c>
      <c r="S18" s="138">
        <f t="shared" si="4"/>
        <v>38.111111111111107</v>
      </c>
      <c r="T18" s="315">
        <f>T$6</f>
        <v>1.246</v>
      </c>
      <c r="U18" s="128">
        <v>239.2860290909091</v>
      </c>
      <c r="V18" s="128">
        <v>291.8010927272727</v>
      </c>
      <c r="W18" s="128">
        <v>684.9790909090907</v>
      </c>
      <c r="X18" s="128">
        <v>413.80855361616153</v>
      </c>
      <c r="Y18" s="128">
        <f t="shared" si="5"/>
        <v>403.6626055319129</v>
      </c>
      <c r="Z18" s="128">
        <f>Y18*D18*12/1000000</f>
        <v>137.97995182291848</v>
      </c>
      <c r="AA18" s="128">
        <f>Y18*12+H18</f>
        <v>8540.9512663829555</v>
      </c>
      <c r="AB18" s="287">
        <f>G18/(Y18*12)</f>
        <v>1.6172200670629802</v>
      </c>
      <c r="AC18" s="287">
        <f>K18/Z18</f>
        <v>0.76321989976596116</v>
      </c>
      <c r="AD18" s="138">
        <v>39</v>
      </c>
      <c r="AE18" s="138">
        <v>40</v>
      </c>
      <c r="AF18" s="138">
        <v>36</v>
      </c>
      <c r="AG18" s="138">
        <v>36</v>
      </c>
      <c r="AH18" s="70">
        <v>38</v>
      </c>
      <c r="AI18" s="75" t="s">
        <v>17</v>
      </c>
      <c r="AJ18" s="76" t="s">
        <v>17</v>
      </c>
      <c r="AK18" s="77" t="s">
        <v>17</v>
      </c>
      <c r="AL18" s="35">
        <v>14</v>
      </c>
    </row>
    <row r="19" spans="1:38">
      <c r="A19" s="67" t="s">
        <v>31</v>
      </c>
      <c r="B19" s="68"/>
      <c r="C19" s="145" t="s">
        <v>114</v>
      </c>
      <c r="D19" s="138">
        <v>38048</v>
      </c>
      <c r="E19" s="138">
        <v>22320</v>
      </c>
      <c r="F19" s="138">
        <v>2970</v>
      </c>
      <c r="G19" s="128">
        <f t="shared" si="0"/>
        <v>7210.9585511324749</v>
      </c>
      <c r="H19" s="128">
        <v>4419</v>
      </c>
      <c r="I19" s="128">
        <f>1000000*(L19+M19)/D19</f>
        <v>2791.9585511324744</v>
      </c>
      <c r="J19" s="315">
        <f t="shared" si="1"/>
        <v>1.5827598866779613</v>
      </c>
      <c r="K19" s="138">
        <f>H19*D19/1000000</f>
        <v>168.13411199999999</v>
      </c>
      <c r="L19" s="138">
        <f t="shared" si="2"/>
        <v>66.290400000000005</v>
      </c>
      <c r="M19" s="138">
        <f t="shared" si="3"/>
        <v>39.938038953488373</v>
      </c>
      <c r="N19" s="69">
        <v>7.0000000000000007E-2</v>
      </c>
      <c r="O19" s="69">
        <v>0.32258064516129037</v>
      </c>
      <c r="P19" s="69">
        <v>0.43010752688172049</v>
      </c>
      <c r="Q19" s="69">
        <v>0.24731182795698925</v>
      </c>
      <c r="R19" s="315">
        <v>0.63500000000000001</v>
      </c>
      <c r="S19" s="138">
        <f t="shared" si="4"/>
        <v>40.053763440860216</v>
      </c>
      <c r="T19" s="315">
        <f t="shared" ref="T19:T20" si="6">T$8</f>
        <v>1.278</v>
      </c>
      <c r="U19" s="128">
        <v>409.75149999999945</v>
      </c>
      <c r="V19" s="128">
        <v>409.75149999999945</v>
      </c>
      <c r="W19" s="128">
        <v>409.75149999999945</v>
      </c>
      <c r="X19" s="128">
        <v>409.75149999999951</v>
      </c>
      <c r="Y19" s="128">
        <f t="shared" si="5"/>
        <v>395.32042408841892</v>
      </c>
      <c r="Z19" s="128">
        <f>Y19*D19*12/1000000</f>
        <v>180.49381794859397</v>
      </c>
      <c r="AA19" s="128">
        <f>Y19*12+H19</f>
        <v>9162.8450890610275</v>
      </c>
      <c r="AB19" s="287">
        <f>G19/(Y19*12)</f>
        <v>1.5200661943536979</v>
      </c>
      <c r="AC19" s="287">
        <f>K19/Z19</f>
        <v>0.93152282948486287</v>
      </c>
      <c r="AD19" s="138">
        <v>41</v>
      </c>
      <c r="AE19" s="138">
        <v>37</v>
      </c>
      <c r="AF19" s="138">
        <v>34</v>
      </c>
      <c r="AG19" s="138">
        <v>40</v>
      </c>
      <c r="AH19" s="70">
        <v>45</v>
      </c>
      <c r="AI19" s="75" t="s">
        <v>17</v>
      </c>
      <c r="AJ19" s="76" t="s">
        <v>17</v>
      </c>
      <c r="AK19" s="77" t="s">
        <v>17</v>
      </c>
      <c r="AL19" s="35">
        <v>15</v>
      </c>
    </row>
    <row r="20" spans="1:38">
      <c r="A20" s="67" t="s">
        <v>32</v>
      </c>
      <c r="B20" s="68"/>
      <c r="C20" s="145" t="s">
        <v>114</v>
      </c>
      <c r="D20" s="138">
        <v>163207</v>
      </c>
      <c r="E20" s="138">
        <v>122235</v>
      </c>
      <c r="F20" s="138">
        <v>3147</v>
      </c>
      <c r="G20" s="128">
        <f t="shared" si="0"/>
        <v>5406.9714135546019</v>
      </c>
      <c r="H20" s="128">
        <v>1630</v>
      </c>
      <c r="I20" s="128">
        <f>1000000*(L20+M20)/D20</f>
        <v>3776.9714135546014</v>
      </c>
      <c r="J20" s="315">
        <f t="shared" si="1"/>
        <v>0.43156270501554223</v>
      </c>
      <c r="K20" s="138">
        <f>H20*D20/1000000</f>
        <v>266.02740999999997</v>
      </c>
      <c r="L20" s="138">
        <f t="shared" si="2"/>
        <v>384.67354499999999</v>
      </c>
      <c r="M20" s="138">
        <f t="shared" si="3"/>
        <v>231.75462849200582</v>
      </c>
      <c r="N20" s="69">
        <v>0.04</v>
      </c>
      <c r="O20" s="69">
        <v>0.33333333333333337</v>
      </c>
      <c r="P20" s="69">
        <v>0.41935483870967749</v>
      </c>
      <c r="Q20" s="69">
        <v>0.24731182795698928</v>
      </c>
      <c r="R20" s="315">
        <v>0.63500000000000001</v>
      </c>
      <c r="S20" s="138">
        <f t="shared" si="4"/>
        <v>40.053763440860216</v>
      </c>
      <c r="T20" s="315">
        <f t="shared" si="6"/>
        <v>1.278</v>
      </c>
      <c r="U20" s="128">
        <v>241.53301642178062</v>
      </c>
      <c r="V20" s="128">
        <v>294.54121659068278</v>
      </c>
      <c r="W20" s="128">
        <v>691.41130655090194</v>
      </c>
      <c r="X20" s="128">
        <v>375.02248394389869</v>
      </c>
      <c r="Y20" s="128">
        <f t="shared" si="5"/>
        <v>367.47508309332198</v>
      </c>
      <c r="Z20" s="128">
        <f>Y20*D20*12/1000000</f>
        <v>719.69407063694166</v>
      </c>
      <c r="AA20" s="128">
        <f>Y20*12+H20</f>
        <v>6039.700997119864</v>
      </c>
      <c r="AB20" s="287">
        <f>G20/(Y20*12)</f>
        <v>1.2261537498996171</v>
      </c>
      <c r="AC20" s="287">
        <f>K20/Z20</f>
        <v>0.36963957444384826</v>
      </c>
      <c r="AD20" s="138">
        <v>22</v>
      </c>
      <c r="AE20" s="138">
        <v>26</v>
      </c>
      <c r="AF20" s="138">
        <v>27</v>
      </c>
      <c r="AG20" s="138">
        <v>27</v>
      </c>
      <c r="AH20" s="70">
        <v>26</v>
      </c>
      <c r="AI20" s="75" t="s">
        <v>17</v>
      </c>
      <c r="AJ20" s="76" t="s">
        <v>17</v>
      </c>
      <c r="AK20" s="77" t="s">
        <v>17</v>
      </c>
      <c r="AL20" s="35">
        <v>16</v>
      </c>
    </row>
    <row r="21" spans="1:38" s="35" customFormat="1" ht="18" customHeight="1">
      <c r="A21" s="67" t="s">
        <v>19</v>
      </c>
      <c r="B21" s="68"/>
      <c r="C21" s="145" t="s">
        <v>119</v>
      </c>
      <c r="D21" s="138">
        <v>19856</v>
      </c>
      <c r="E21" s="138">
        <v>17092</v>
      </c>
      <c r="F21" s="138">
        <v>3009</v>
      </c>
      <c r="G21" s="128">
        <f t="shared" si="0"/>
        <v>8971.6247137822556</v>
      </c>
      <c r="H21" s="128">
        <v>4821</v>
      </c>
      <c r="I21" s="128">
        <f>1000000*(L21+M21)/D21</f>
        <v>4150.6247137822556</v>
      </c>
      <c r="J21" s="315">
        <f t="shared" si="1"/>
        <v>1.1615119006042021</v>
      </c>
      <c r="K21" s="138">
        <f>H21*D21/1000000</f>
        <v>95.725775999999996</v>
      </c>
      <c r="L21" s="138">
        <f t="shared" si="2"/>
        <v>51.429828000000001</v>
      </c>
      <c r="M21" s="138">
        <f t="shared" si="3"/>
        <v>30.984976316860465</v>
      </c>
      <c r="N21" s="69">
        <v>0.05</v>
      </c>
      <c r="O21" s="69">
        <v>0.2</v>
      </c>
      <c r="P21" s="69">
        <v>0.4</v>
      </c>
      <c r="Q21" s="69">
        <v>0.39999999999999997</v>
      </c>
      <c r="R21" s="315">
        <v>0.63500000000000001</v>
      </c>
      <c r="S21" s="138">
        <f t="shared" si="4"/>
        <v>37</v>
      </c>
      <c r="T21" s="315">
        <f>T$11</f>
        <v>1.238</v>
      </c>
      <c r="U21" s="128">
        <v>229.47562237762222</v>
      </c>
      <c r="V21" s="128">
        <v>279.83763873912363</v>
      </c>
      <c r="W21" s="128">
        <v>656.89586558479812</v>
      </c>
      <c r="X21" s="128">
        <v>420.5885262050931</v>
      </c>
      <c r="Y21" s="128">
        <f t="shared" si="5"/>
        <v>410.34559885042137</v>
      </c>
      <c r="Z21" s="128">
        <f>Y21*D21*12/1000000</f>
        <v>97.773866529287588</v>
      </c>
      <c r="AA21" s="128">
        <f>Y21*12+H21</f>
        <v>9745.1471862050566</v>
      </c>
      <c r="AB21" s="287">
        <f>G21/(Y21*12)</f>
        <v>1.8219651798622434</v>
      </c>
      <c r="AC21" s="287">
        <f>K21/Z21</f>
        <v>0.97905278166866705</v>
      </c>
      <c r="AD21" s="138">
        <v>42</v>
      </c>
      <c r="AE21" s="138">
        <v>42</v>
      </c>
      <c r="AF21" s="138">
        <v>43</v>
      </c>
      <c r="AG21" s="138">
        <v>41</v>
      </c>
      <c r="AH21" s="70">
        <v>41</v>
      </c>
      <c r="AI21" s="75" t="s">
        <v>17</v>
      </c>
      <c r="AJ21" s="76" t="s">
        <v>17</v>
      </c>
      <c r="AK21" s="77" t="s">
        <v>17</v>
      </c>
      <c r="AL21" s="35">
        <v>17</v>
      </c>
    </row>
    <row r="22" spans="1:38" s="35" customFormat="1" ht="18" customHeight="1">
      <c r="A22" s="78" t="s">
        <v>97</v>
      </c>
      <c r="B22" s="79"/>
      <c r="C22" s="146"/>
      <c r="D22" s="166">
        <f>D23+D30</f>
        <v>927353</v>
      </c>
      <c r="E22" s="166">
        <f>E23+E30</f>
        <v>769292</v>
      </c>
      <c r="F22" s="129">
        <f t="shared" ref="F22:F23" si="7">1000000*L22/E22</f>
        <v>2814.5007331416418</v>
      </c>
      <c r="G22" s="129">
        <f t="shared" si="0"/>
        <v>5226.9539096464705</v>
      </c>
      <c r="H22" s="129">
        <f>1000000*K22/$D22</f>
        <v>1485.5235934967591</v>
      </c>
      <c r="I22" s="129">
        <f>1000000*(L22+M22)/$D22</f>
        <v>3741.4303161497114</v>
      </c>
      <c r="J22" s="328">
        <f t="shared" si="1"/>
        <v>0.39704697614828344</v>
      </c>
      <c r="K22" s="129">
        <f>K23+K30</f>
        <v>1377.6047610000001</v>
      </c>
      <c r="L22" s="129">
        <f>L23+L30</f>
        <v>2165.1728979999998</v>
      </c>
      <c r="M22" s="129">
        <f>M23+M30</f>
        <v>1304.4537299723838</v>
      </c>
      <c r="N22" s="80"/>
      <c r="O22" s="80"/>
      <c r="P22" s="80">
        <v>4.8260388058069115</v>
      </c>
      <c r="Q22" s="80">
        <v>3.2697907972853328</v>
      </c>
      <c r="R22" s="80"/>
      <c r="S22" s="80"/>
      <c r="T22" s="80"/>
      <c r="U22" s="129"/>
      <c r="V22" s="129">
        <v>3552.8438832238335</v>
      </c>
      <c r="W22" s="129">
        <v>8089.7037176322492</v>
      </c>
      <c r="X22" s="129">
        <v>4580.5616945127003</v>
      </c>
      <c r="Y22" s="129">
        <f>(1000000*Z22/D22)/12</f>
        <v>364.79403330967415</v>
      </c>
      <c r="Z22" s="129">
        <f>Z23+Z30</f>
        <v>4059.5140940619149</v>
      </c>
      <c r="AA22" s="129">
        <f>Y22*12+H22</f>
        <v>5863.0519932128482</v>
      </c>
      <c r="AB22" s="290">
        <f>G22/(Y22*12)</f>
        <v>1.1940422613786976</v>
      </c>
      <c r="AC22" s="290">
        <f>K22/Z22</f>
        <v>0.33935213158025535</v>
      </c>
      <c r="AD22" s="241"/>
      <c r="AE22" s="241"/>
      <c r="AF22" s="241"/>
      <c r="AG22" s="241"/>
      <c r="AH22" s="81"/>
      <c r="AI22" s="83"/>
      <c r="AJ22" s="84"/>
      <c r="AK22" s="85"/>
      <c r="AL22" s="35">
        <v>18</v>
      </c>
    </row>
    <row r="23" spans="1:38">
      <c r="A23" s="36" t="s">
        <v>98</v>
      </c>
      <c r="B23" s="37"/>
      <c r="C23" s="142"/>
      <c r="D23" s="178">
        <f>SUM(D24:D29)</f>
        <v>571730</v>
      </c>
      <c r="E23" s="178">
        <f>SUM(E24:E29)</f>
        <v>468586</v>
      </c>
      <c r="F23" s="130">
        <f t="shared" si="7"/>
        <v>2680.7520433815776</v>
      </c>
      <c r="G23" s="130">
        <f t="shared" si="0"/>
        <v>4768.0883337061132</v>
      </c>
      <c r="H23" s="130">
        <f>1000000*K23/$D23</f>
        <v>1247.2577073093944</v>
      </c>
      <c r="I23" s="130">
        <f>1000000*(L23+M23)/$D23</f>
        <v>3520.8306263967193</v>
      </c>
      <c r="J23" s="329">
        <f t="shared" si="1"/>
        <v>0.35425098212857237</v>
      </c>
      <c r="K23" s="130">
        <f>SUM(K24:K29)</f>
        <v>713.094649</v>
      </c>
      <c r="L23" s="130">
        <f>SUM(L24:L29)</f>
        <v>1256.162877</v>
      </c>
      <c r="M23" s="130">
        <f>SUM(M24:M29)</f>
        <v>756.80161702979649</v>
      </c>
      <c r="N23" s="38"/>
      <c r="O23" s="38"/>
      <c r="P23" s="38">
        <v>2.3810070587847734</v>
      </c>
      <c r="Q23" s="38">
        <v>1.6070723600945207</v>
      </c>
      <c r="R23" s="38"/>
      <c r="S23" s="38"/>
      <c r="T23" s="38"/>
      <c r="U23" s="130"/>
      <c r="V23" s="130">
        <v>1674.7764894365441</v>
      </c>
      <c r="W23" s="130">
        <v>3931.4002099449326</v>
      </c>
      <c r="X23" s="130">
        <v>2170.3447429194907</v>
      </c>
      <c r="Y23" s="130">
        <f>(1000000*Z23/D23)/12</f>
        <v>348.31642737807925</v>
      </c>
      <c r="Z23" s="130">
        <f>SUM(Z24:Z29)</f>
        <v>2389.7154122984307</v>
      </c>
      <c r="AA23" s="130">
        <f>Y23*12+H23</f>
        <v>5427.0548358463457</v>
      </c>
      <c r="AB23" s="291">
        <f>G23/(Y23*12)</f>
        <v>1.1407463537291536</v>
      </c>
      <c r="AC23" s="291">
        <f>K23/Z23</f>
        <v>0.29840149388924303</v>
      </c>
      <c r="AD23" s="142"/>
      <c r="AE23" s="142"/>
      <c r="AF23" s="142"/>
      <c r="AG23" s="142"/>
      <c r="AH23" s="59"/>
      <c r="AI23" s="40"/>
      <c r="AJ23" s="41"/>
      <c r="AK23" s="56"/>
      <c r="AL23" s="35">
        <v>19</v>
      </c>
    </row>
    <row r="24" spans="1:38">
      <c r="A24" s="33" t="s">
        <v>38</v>
      </c>
      <c r="B24" s="27"/>
      <c r="C24" s="149" t="s">
        <v>119</v>
      </c>
      <c r="D24" s="141">
        <v>43446</v>
      </c>
      <c r="E24" s="141">
        <v>39054</v>
      </c>
      <c r="F24" s="141">
        <v>3045</v>
      </c>
      <c r="G24" s="131">
        <f t="shared" si="0"/>
        <v>7203.2479771400258</v>
      </c>
      <c r="H24" s="131">
        <v>2817</v>
      </c>
      <c r="I24" s="131">
        <f>1000000*(L24+M24)/D24</f>
        <v>4386.2479771400258</v>
      </c>
      <c r="J24" s="316">
        <f t="shared" si="1"/>
        <v>0.64223455096051685</v>
      </c>
      <c r="K24" s="141">
        <f>H24*D24/1000000</f>
        <v>122.387382</v>
      </c>
      <c r="L24" s="141">
        <f t="shared" ref="L24:L29" si="8">E24*F24/1000000</f>
        <v>118.91943000000001</v>
      </c>
      <c r="M24" s="141">
        <f t="shared" ref="M24:M29" si="9">L24*(4410/2752-1)</f>
        <v>71.645499614825582</v>
      </c>
      <c r="N24" s="28">
        <v>0.05</v>
      </c>
      <c r="O24" s="28">
        <v>0.47872340425531917</v>
      </c>
      <c r="P24" s="28">
        <v>0.38297872340425532</v>
      </c>
      <c r="Q24" s="28">
        <v>0.13829787234042554</v>
      </c>
      <c r="R24" s="316">
        <v>0.63500000000000001</v>
      </c>
      <c r="S24" s="141">
        <f t="shared" ref="S24:S60" si="10">35+(O24+P24-0.5)*20</f>
        <v>42.234042553191486</v>
      </c>
      <c r="T24" s="316">
        <v>1.325</v>
      </c>
      <c r="U24" s="131">
        <v>253.09993991927402</v>
      </c>
      <c r="V24" s="131">
        <v>308.64668245881074</v>
      </c>
      <c r="W24" s="131">
        <v>724.52272877655014</v>
      </c>
      <c r="X24" s="131">
        <v>339.56992913808159</v>
      </c>
      <c r="Y24" s="288">
        <f t="shared" ref="Y24:Y60" si="11">X24*(R24/T24)*N24+X24*(1-N24)</f>
        <v>330.72829702090132</v>
      </c>
      <c r="Z24" s="288">
        <f>Y24*D24*12/1000000</f>
        <v>172.42585910844093</v>
      </c>
      <c r="AA24" s="288">
        <f>Y24*12+H24</f>
        <v>6785.7395642508163</v>
      </c>
      <c r="AB24" s="292">
        <f>G24/(Y24*12)</f>
        <v>1.8149963887841536</v>
      </c>
      <c r="AC24" s="292">
        <f>K24/Z24</f>
        <v>0.7097971419880178</v>
      </c>
      <c r="AD24" s="141">
        <v>31</v>
      </c>
      <c r="AE24" s="141">
        <v>36</v>
      </c>
      <c r="AF24" s="141">
        <v>42</v>
      </c>
      <c r="AG24" s="141">
        <v>35</v>
      </c>
      <c r="AH24" s="58">
        <v>34</v>
      </c>
      <c r="AI24" s="86" t="s">
        <v>17</v>
      </c>
      <c r="AJ24" s="87" t="s">
        <v>36</v>
      </c>
      <c r="AK24" s="89" t="s">
        <v>36</v>
      </c>
      <c r="AL24" s="35">
        <v>20</v>
      </c>
    </row>
    <row r="25" spans="1:38">
      <c r="A25" s="33" t="s">
        <v>40</v>
      </c>
      <c r="B25" s="27"/>
      <c r="C25" s="149" t="s">
        <v>114</v>
      </c>
      <c r="D25" s="141">
        <v>82747</v>
      </c>
      <c r="E25" s="141">
        <v>59753</v>
      </c>
      <c r="F25" s="141">
        <v>2568</v>
      </c>
      <c r="G25" s="131">
        <f t="shared" si="0"/>
        <v>6031.615648048506</v>
      </c>
      <c r="H25" s="131">
        <v>3060</v>
      </c>
      <c r="I25" s="131">
        <f>1000000*(L25+M25)/D25</f>
        <v>2971.6156480485065</v>
      </c>
      <c r="J25" s="316">
        <f t="shared" si="1"/>
        <v>1.0297428612645569</v>
      </c>
      <c r="K25" s="141">
        <f>H25*D25/1000000</f>
        <v>253.20581999999999</v>
      </c>
      <c r="L25" s="141">
        <f t="shared" si="8"/>
        <v>153.44570400000001</v>
      </c>
      <c r="M25" s="141">
        <f t="shared" si="9"/>
        <v>92.446576029069774</v>
      </c>
      <c r="N25" s="28">
        <v>0.1</v>
      </c>
      <c r="O25" s="28">
        <v>0.31958762886597936</v>
      </c>
      <c r="P25" s="28">
        <v>0.42268041237113407</v>
      </c>
      <c r="Q25" s="28">
        <v>0.25773195876288663</v>
      </c>
      <c r="R25" s="316">
        <v>0.63500000000000001</v>
      </c>
      <c r="S25" s="141">
        <f t="shared" si="10"/>
        <v>39.845360824742272</v>
      </c>
      <c r="T25" s="316">
        <f>T$8</f>
        <v>1.278</v>
      </c>
      <c r="U25" s="131">
        <v>211.3841389473682</v>
      </c>
      <c r="V25" s="131">
        <v>257.77569615910068</v>
      </c>
      <c r="W25" s="131">
        <v>605.10726797911104</v>
      </c>
      <c r="X25" s="131">
        <v>332.46797473576623</v>
      </c>
      <c r="Y25" s="288">
        <f t="shared" si="11"/>
        <v>315.74051716494483</v>
      </c>
      <c r="Z25" s="288">
        <f>Y25*D25*12/1000000</f>
        <v>313.51896688617228</v>
      </c>
      <c r="AA25" s="288">
        <f>Y25*12+H25</f>
        <v>6848.8862059793382</v>
      </c>
      <c r="AB25" s="292">
        <f>G25/(Y25*12)</f>
        <v>1.5919231457861835</v>
      </c>
      <c r="AC25" s="292">
        <f>K25/Z25</f>
        <v>0.80762520530992343</v>
      </c>
      <c r="AD25" s="141">
        <v>32</v>
      </c>
      <c r="AE25" s="141">
        <v>31</v>
      </c>
      <c r="AF25" s="141">
        <v>35</v>
      </c>
      <c r="AG25" s="141">
        <v>37</v>
      </c>
      <c r="AH25" s="58">
        <v>40</v>
      </c>
      <c r="AI25" s="86" t="s">
        <v>17</v>
      </c>
      <c r="AJ25" s="87" t="s">
        <v>36</v>
      </c>
      <c r="AK25" s="88" t="s">
        <v>17</v>
      </c>
      <c r="AL25" s="35">
        <v>21</v>
      </c>
    </row>
    <row r="26" spans="1:38">
      <c r="A26" s="34" t="s">
        <v>35</v>
      </c>
      <c r="B26" s="27"/>
      <c r="C26" s="149" t="s">
        <v>115</v>
      </c>
      <c r="D26" s="141">
        <v>152335</v>
      </c>
      <c r="E26" s="141">
        <v>130167</v>
      </c>
      <c r="F26" s="141">
        <v>2625</v>
      </c>
      <c r="G26" s="131">
        <f t="shared" si="0"/>
        <v>4229.3525003177292</v>
      </c>
      <c r="H26" s="131">
        <v>635</v>
      </c>
      <c r="I26" s="131">
        <f>1000000*(L26+M26)/D26</f>
        <v>3594.3525003177288</v>
      </c>
      <c r="J26" s="316">
        <f t="shared" si="1"/>
        <v>0.17666603371368506</v>
      </c>
      <c r="K26" s="141">
        <f>H26*D26/1000000</f>
        <v>96.732725000000002</v>
      </c>
      <c r="L26" s="141">
        <f t="shared" si="8"/>
        <v>341.68837500000001</v>
      </c>
      <c r="M26" s="141">
        <f t="shared" si="9"/>
        <v>205.85731313590117</v>
      </c>
      <c r="N26" s="28">
        <v>0.06</v>
      </c>
      <c r="O26" s="28">
        <v>0.28260869565217395</v>
      </c>
      <c r="P26" s="28">
        <v>0.40217391304347827</v>
      </c>
      <c r="Q26" s="28">
        <v>0.31521739130434784</v>
      </c>
      <c r="R26" s="316">
        <v>0.63500000000000001</v>
      </c>
      <c r="S26" s="141">
        <f t="shared" si="10"/>
        <v>38.695652173913047</v>
      </c>
      <c r="T26" s="316">
        <f t="shared" ref="T26:T27" si="12">T$7</f>
        <v>1.262</v>
      </c>
      <c r="U26" s="131">
        <v>239.6672607688742</v>
      </c>
      <c r="V26" s="131">
        <v>292.26599166280778</v>
      </c>
      <c r="W26" s="131">
        <v>686.07040296433604</v>
      </c>
      <c r="X26" s="131">
        <v>401.53513214652571</v>
      </c>
      <c r="Y26" s="288">
        <f t="shared" si="11"/>
        <v>389.56543985543829</v>
      </c>
      <c r="Z26" s="288">
        <f>Y26*D26*12/1000000</f>
        <v>712.13341536453834</v>
      </c>
      <c r="AA26" s="288">
        <f>Y26*12+H26</f>
        <v>5309.785278265259</v>
      </c>
      <c r="AB26" s="292">
        <f>G26/(Y26*12)</f>
        <v>0.90471588502288969</v>
      </c>
      <c r="AC26" s="292">
        <f>K26/Z26</f>
        <v>0.13583511588272107</v>
      </c>
      <c r="AD26" s="141">
        <v>14</v>
      </c>
      <c r="AE26" s="141">
        <v>15</v>
      </c>
      <c r="AF26" s="141">
        <v>13</v>
      </c>
      <c r="AG26" s="141">
        <v>13</v>
      </c>
      <c r="AH26" s="58">
        <v>15</v>
      </c>
      <c r="AI26" s="86" t="s">
        <v>17</v>
      </c>
      <c r="AJ26" s="87" t="s">
        <v>36</v>
      </c>
      <c r="AK26" s="88" t="s">
        <v>36</v>
      </c>
      <c r="AL26" s="35">
        <v>22</v>
      </c>
    </row>
    <row r="27" spans="1:38">
      <c r="A27" s="34" t="s">
        <v>37</v>
      </c>
      <c r="B27" s="27"/>
      <c r="C27" s="149" t="s">
        <v>115</v>
      </c>
      <c r="D27" s="141">
        <v>36584</v>
      </c>
      <c r="E27" s="141">
        <v>31452</v>
      </c>
      <c r="F27" s="141">
        <v>2754</v>
      </c>
      <c r="G27" s="131">
        <f t="shared" si="0"/>
        <v>5868.1209772412903</v>
      </c>
      <c r="H27" s="131">
        <v>2074</v>
      </c>
      <c r="I27" s="131">
        <f>1000000*(L27+M27)/D27</f>
        <v>3794.1209772412903</v>
      </c>
      <c r="J27" s="316">
        <f t="shared" si="1"/>
        <v>0.5466351791207269</v>
      </c>
      <c r="K27" s="141">
        <f>H27*D27/1000000</f>
        <v>75.875215999999995</v>
      </c>
      <c r="L27" s="141">
        <f t="shared" si="8"/>
        <v>86.618808000000001</v>
      </c>
      <c r="M27" s="141">
        <f t="shared" si="9"/>
        <v>52.185313831395348</v>
      </c>
      <c r="N27" s="28">
        <v>0.06</v>
      </c>
      <c r="O27" s="28">
        <v>0.28124999999999994</v>
      </c>
      <c r="P27" s="28">
        <v>0.39583333333333326</v>
      </c>
      <c r="Q27" s="28">
        <v>0.32291666666666663</v>
      </c>
      <c r="R27" s="316">
        <v>0.63500000000000001</v>
      </c>
      <c r="S27" s="141">
        <f t="shared" si="10"/>
        <v>38.541666666666664</v>
      </c>
      <c r="T27" s="316">
        <f t="shared" si="12"/>
        <v>1.262</v>
      </c>
      <c r="U27" s="131">
        <v>213.80745719716163</v>
      </c>
      <c r="V27" s="131">
        <v>260.73084952096474</v>
      </c>
      <c r="W27" s="131">
        <v>612.04424770179787</v>
      </c>
      <c r="X27" s="131">
        <v>360.97859692578908</v>
      </c>
      <c r="Y27" s="288">
        <f t="shared" si="11"/>
        <v>350.21788787955438</v>
      </c>
      <c r="Z27" s="288">
        <f>Y27*D27*12/1000000</f>
        <v>153.74845452222741</v>
      </c>
      <c r="AA27" s="288">
        <f>Y27*12+H27</f>
        <v>6276.6146545546526</v>
      </c>
      <c r="AB27" s="292">
        <f>G27/(Y27*12)</f>
        <v>1.3963024116145453</v>
      </c>
      <c r="AC27" s="292">
        <f>K27/Z27</f>
        <v>0.4935023004672266</v>
      </c>
      <c r="AD27" s="141">
        <v>27</v>
      </c>
      <c r="AE27" s="141">
        <v>29</v>
      </c>
      <c r="AF27" s="141">
        <v>33</v>
      </c>
      <c r="AG27" s="141">
        <v>31</v>
      </c>
      <c r="AH27" s="58">
        <v>27</v>
      </c>
      <c r="AI27" s="86" t="s">
        <v>17</v>
      </c>
      <c r="AJ27" s="87" t="s">
        <v>36</v>
      </c>
      <c r="AK27" s="89" t="s">
        <v>36</v>
      </c>
      <c r="AL27" s="35">
        <v>23</v>
      </c>
    </row>
    <row r="28" spans="1:38">
      <c r="A28" s="33" t="s">
        <v>39</v>
      </c>
      <c r="B28" s="27"/>
      <c r="C28" s="149" t="s">
        <v>119</v>
      </c>
      <c r="D28" s="141">
        <v>40262</v>
      </c>
      <c r="E28" s="141">
        <v>30920</v>
      </c>
      <c r="F28" s="141">
        <v>3033</v>
      </c>
      <c r="G28" s="131">
        <f t="shared" si="0"/>
        <v>5807.5592550480405</v>
      </c>
      <c r="H28" s="131">
        <v>2075</v>
      </c>
      <c r="I28" s="131">
        <f>1000000*(L28+M28)/D28</f>
        <v>3732.5592550480405</v>
      </c>
      <c r="J28" s="316">
        <f t="shared" si="1"/>
        <v>0.55591883697323741</v>
      </c>
      <c r="K28" s="141">
        <f>H28*D28/1000000</f>
        <v>83.54365</v>
      </c>
      <c r="L28" s="141">
        <f t="shared" si="8"/>
        <v>93.780360000000002</v>
      </c>
      <c r="M28" s="141">
        <f t="shared" si="9"/>
        <v>56.499940726744185</v>
      </c>
      <c r="N28" s="28">
        <v>0.05</v>
      </c>
      <c r="O28" s="28">
        <v>0.24731182795698925</v>
      </c>
      <c r="P28" s="28">
        <v>0.38709677419354838</v>
      </c>
      <c r="Q28" s="28">
        <v>0.36559139784946237</v>
      </c>
      <c r="R28" s="316">
        <v>0.63500000000000001</v>
      </c>
      <c r="S28" s="141">
        <f t="shared" si="10"/>
        <v>37.688172043010752</v>
      </c>
      <c r="T28" s="316">
        <f>T$6</f>
        <v>1.246</v>
      </c>
      <c r="U28" s="131">
        <v>222.78499527559049</v>
      </c>
      <c r="V28" s="131">
        <v>271.67864881889761</v>
      </c>
      <c r="W28" s="131">
        <v>637.74330708661432</v>
      </c>
      <c r="X28" s="131">
        <v>393.41676010498691</v>
      </c>
      <c r="Y28" s="288">
        <f t="shared" si="11"/>
        <v>383.77078737528598</v>
      </c>
      <c r="Z28" s="288">
        <f>Y28*D28*12/1000000</f>
        <v>185.41655329564517</v>
      </c>
      <c r="AA28" s="288">
        <f>Y28*12+H28</f>
        <v>6680.2494485034313</v>
      </c>
      <c r="AB28" s="292">
        <f>G28/(Y28*12)</f>
        <v>1.2610737637535192</v>
      </c>
      <c r="AC28" s="292">
        <f>K28/Z28</f>
        <v>0.45057276987988409</v>
      </c>
      <c r="AD28" s="141">
        <v>30</v>
      </c>
      <c r="AE28" s="141">
        <v>28</v>
      </c>
      <c r="AF28" s="141">
        <v>28</v>
      </c>
      <c r="AG28" s="141">
        <v>29</v>
      </c>
      <c r="AH28" s="58">
        <v>29</v>
      </c>
      <c r="AI28" s="86" t="s">
        <v>17</v>
      </c>
      <c r="AJ28" s="87" t="s">
        <v>36</v>
      </c>
      <c r="AK28" s="88" t="s">
        <v>17</v>
      </c>
      <c r="AL28" s="35">
        <v>24</v>
      </c>
    </row>
    <row r="29" spans="1:38">
      <c r="A29" s="33" t="s">
        <v>33</v>
      </c>
      <c r="B29" s="27"/>
      <c r="C29" s="149" t="s">
        <v>115</v>
      </c>
      <c r="D29" s="141">
        <v>216356</v>
      </c>
      <c r="E29" s="141">
        <v>177240</v>
      </c>
      <c r="F29" s="141">
        <v>2605</v>
      </c>
      <c r="G29" s="131">
        <f t="shared" si="0"/>
        <v>3795.7210786475089</v>
      </c>
      <c r="H29" s="131">
        <v>376</v>
      </c>
      <c r="I29" s="131">
        <f>1000000*(L29+M29)/D29</f>
        <v>3419.7210786475089</v>
      </c>
      <c r="J29" s="316">
        <f t="shared" si="1"/>
        <v>0.1099504875844164</v>
      </c>
      <c r="K29" s="141">
        <f>H29*D29/1000000</f>
        <v>81.349856000000003</v>
      </c>
      <c r="L29" s="141">
        <f t="shared" si="8"/>
        <v>461.71019999999999</v>
      </c>
      <c r="M29" s="141">
        <f t="shared" si="9"/>
        <v>278.16697369186045</v>
      </c>
      <c r="N29" s="28">
        <v>0.08</v>
      </c>
      <c r="O29" s="28">
        <v>0.40243902439024393</v>
      </c>
      <c r="P29" s="28">
        <v>0.3902439024390244</v>
      </c>
      <c r="Q29" s="28">
        <v>0.20731707317073172</v>
      </c>
      <c r="R29" s="316">
        <v>0.63500000000000001</v>
      </c>
      <c r="S29" s="141">
        <f t="shared" si="10"/>
        <v>40.853658536585364</v>
      </c>
      <c r="T29" s="316">
        <v>1.302</v>
      </c>
      <c r="U29" s="131">
        <v>232.62534789915966</v>
      </c>
      <c r="V29" s="131">
        <v>283.67862081596252</v>
      </c>
      <c r="W29" s="131">
        <v>665.91225543652331</v>
      </c>
      <c r="X29" s="131">
        <v>342.37634986834109</v>
      </c>
      <c r="Y29" s="288">
        <f t="shared" si="11"/>
        <v>328.34470468479685</v>
      </c>
      <c r="Z29" s="288">
        <f>Y29*D29*12/1000000</f>
        <v>852.47216312140677</v>
      </c>
      <c r="AA29" s="288">
        <f>Y29*12+H29</f>
        <v>4316.1364562175622</v>
      </c>
      <c r="AB29" s="292">
        <f>G29/(Y29*12)</f>
        <v>0.96334762027285503</v>
      </c>
      <c r="AC29" s="292">
        <f>K29/Z29</f>
        <v>9.5428167064282629E-2</v>
      </c>
      <c r="AD29" s="141">
        <v>1</v>
      </c>
      <c r="AE29" s="141">
        <v>9</v>
      </c>
      <c r="AF29" s="141">
        <v>17</v>
      </c>
      <c r="AG29" s="141">
        <v>7</v>
      </c>
      <c r="AH29" s="58">
        <v>5</v>
      </c>
      <c r="AI29" s="86" t="s">
        <v>17</v>
      </c>
      <c r="AJ29" s="87" t="s">
        <v>17</v>
      </c>
      <c r="AK29" s="88" t="s">
        <v>36</v>
      </c>
      <c r="AL29" s="35">
        <v>25</v>
      </c>
    </row>
    <row r="30" spans="1:38">
      <c r="A30" s="90" t="s">
        <v>99</v>
      </c>
      <c r="B30" s="91"/>
      <c r="C30" s="147"/>
      <c r="D30" s="201">
        <f>SUM(D31:D36)</f>
        <v>355623</v>
      </c>
      <c r="E30" s="201">
        <f>SUM(E31:E36)</f>
        <v>300706</v>
      </c>
      <c r="F30" s="132">
        <f t="shared" ref="F30" si="13">1000000*L30/E30</f>
        <v>3022.9194661895667</v>
      </c>
      <c r="G30" s="132">
        <f t="shared" si="0"/>
        <v>5964.6655192228482</v>
      </c>
      <c r="H30" s="132">
        <f>1000000*K30/$D30</f>
        <v>1868.5802436850256</v>
      </c>
      <c r="I30" s="132">
        <f>1000000*(L30+M30)/D30</f>
        <v>4096.0852755378228</v>
      </c>
      <c r="J30" s="330">
        <f t="shared" si="1"/>
        <v>0.45618685110008556</v>
      </c>
      <c r="K30" s="132">
        <f>SUM(K31:K36)</f>
        <v>664.51011199999994</v>
      </c>
      <c r="L30" s="132">
        <f>SUM(L31:L36)</f>
        <v>909.01002099999994</v>
      </c>
      <c r="M30" s="132">
        <f>SUM(M31:M36)</f>
        <v>547.65211294258722</v>
      </c>
      <c r="N30" s="92"/>
      <c r="O30" s="92"/>
      <c r="P30" s="92">
        <v>2.4450317470221381</v>
      </c>
      <c r="Q30" s="92">
        <v>1.6627184371908121</v>
      </c>
      <c r="R30" s="92"/>
      <c r="S30" s="92"/>
      <c r="T30" s="92"/>
      <c r="U30" s="132"/>
      <c r="V30" s="132">
        <v>1878.0673937872893</v>
      </c>
      <c r="W30" s="132">
        <v>4158.3035076873166</v>
      </c>
      <c r="X30" s="132">
        <v>2410.2169515932096</v>
      </c>
      <c r="Y30" s="132">
        <f>(1000000*Z30/D30)/12</f>
        <v>391.28484419443345</v>
      </c>
      <c r="Z30" s="132">
        <f>SUM(Z31:Z36)</f>
        <v>1669.798681763484</v>
      </c>
      <c r="AA30" s="132">
        <f>Y30*12+H30</f>
        <v>6563.998374018227</v>
      </c>
      <c r="AB30" s="293">
        <f>G30/(Y30*12)</f>
        <v>1.2703161579349223</v>
      </c>
      <c r="AC30" s="293">
        <f>K30/Z30</f>
        <v>0.39795822050728114</v>
      </c>
      <c r="AD30" s="147"/>
      <c r="AE30" s="147"/>
      <c r="AF30" s="147"/>
      <c r="AG30" s="147"/>
      <c r="AH30" s="93"/>
      <c r="AI30" s="95"/>
      <c r="AJ30" s="96"/>
      <c r="AK30" s="97"/>
      <c r="AL30" s="35">
        <v>26</v>
      </c>
    </row>
    <row r="31" spans="1:38">
      <c r="A31" s="98" t="s">
        <v>45</v>
      </c>
      <c r="B31" s="91"/>
      <c r="C31" s="150" t="s">
        <v>119</v>
      </c>
      <c r="D31" s="140">
        <v>29163</v>
      </c>
      <c r="E31" s="140">
        <v>24485</v>
      </c>
      <c r="F31" s="140">
        <v>2283</v>
      </c>
      <c r="G31" s="133">
        <f t="shared" si="0"/>
        <v>7686.5952117119969</v>
      </c>
      <c r="H31" s="133">
        <v>4615</v>
      </c>
      <c r="I31" s="133">
        <f>1000000*(L31+M31)/D31</f>
        <v>3071.5952117119969</v>
      </c>
      <c r="J31" s="317">
        <f t="shared" si="1"/>
        <v>1.5024766227017801</v>
      </c>
      <c r="K31" s="140">
        <f>H31*D31/1000000</f>
        <v>134.587245</v>
      </c>
      <c r="L31" s="140">
        <f t="shared" ref="L31:L36" si="14">E31*F31/1000000</f>
        <v>55.899254999999997</v>
      </c>
      <c r="M31" s="140">
        <f t="shared" ref="M31:M36" si="15">L31*(4410/2752-1)</f>
        <v>33.677676159156974</v>
      </c>
      <c r="N31" s="99">
        <v>0.04</v>
      </c>
      <c r="O31" s="99">
        <v>0.3214285714285714</v>
      </c>
      <c r="P31" s="99">
        <v>0.40476190476190477</v>
      </c>
      <c r="Q31" s="99">
        <v>0.27380952380952384</v>
      </c>
      <c r="R31" s="317">
        <v>0.63500000000000001</v>
      </c>
      <c r="S31" s="140">
        <f t="shared" si="10"/>
        <v>39.523809523809526</v>
      </c>
      <c r="T31" s="317">
        <f>T$8</f>
        <v>1.278</v>
      </c>
      <c r="U31" s="133">
        <v>230.20527773522457</v>
      </c>
      <c r="V31" s="133">
        <v>280.72742838322182</v>
      </c>
      <c r="W31" s="133">
        <v>658.98457366953471</v>
      </c>
      <c r="X31" s="133">
        <v>368.05857450333218</v>
      </c>
      <c r="Y31" s="133">
        <f t="shared" si="11"/>
        <v>360.65132369251393</v>
      </c>
      <c r="Z31" s="133">
        <f>Y31*D31*12/1000000</f>
        <v>126.21209463413739</v>
      </c>
      <c r="AA31" s="133">
        <f>Y31*12+H31</f>
        <v>8942.8158843101664</v>
      </c>
      <c r="AB31" s="294">
        <f>G31/(Y31*12)</f>
        <v>1.7760910854776815</v>
      </c>
      <c r="AC31" s="294">
        <f>K31/Z31</f>
        <v>1.0663577479649666</v>
      </c>
      <c r="AD31" s="140">
        <v>40</v>
      </c>
      <c r="AE31" s="140">
        <v>39</v>
      </c>
      <c r="AF31" s="140">
        <v>41</v>
      </c>
      <c r="AG31" s="140">
        <v>43</v>
      </c>
      <c r="AH31" s="100">
        <v>43</v>
      </c>
      <c r="AI31" s="95" t="s">
        <v>36</v>
      </c>
      <c r="AJ31" s="96" t="s">
        <v>17</v>
      </c>
      <c r="AK31" s="97" t="s">
        <v>36</v>
      </c>
      <c r="AL31" s="35">
        <v>27</v>
      </c>
    </row>
    <row r="32" spans="1:38">
      <c r="A32" s="98" t="s">
        <v>41</v>
      </c>
      <c r="B32" s="91"/>
      <c r="C32" s="150" t="s">
        <v>115</v>
      </c>
      <c r="D32" s="140">
        <v>44258</v>
      </c>
      <c r="E32" s="140">
        <v>39809</v>
      </c>
      <c r="F32" s="140">
        <v>3861</v>
      </c>
      <c r="G32" s="133">
        <f t="shared" si="0"/>
        <v>7280.1829426351251</v>
      </c>
      <c r="H32" s="133">
        <v>1715</v>
      </c>
      <c r="I32" s="133">
        <f>1000000*(L32+M32)/D32</f>
        <v>5565.1829426351251</v>
      </c>
      <c r="J32" s="317">
        <f t="shared" si="1"/>
        <v>0.30816597004589108</v>
      </c>
      <c r="K32" s="140">
        <f>H32*D32/1000000</f>
        <v>75.902469999999994</v>
      </c>
      <c r="L32" s="140">
        <f t="shared" si="14"/>
        <v>153.702549</v>
      </c>
      <c r="M32" s="140">
        <f t="shared" si="15"/>
        <v>92.601317675145353</v>
      </c>
      <c r="N32" s="99">
        <v>0.08</v>
      </c>
      <c r="O32" s="99">
        <v>0.27272727272727276</v>
      </c>
      <c r="P32" s="99">
        <v>0.41558441558441561</v>
      </c>
      <c r="Q32" s="99">
        <v>0.31168831168831168</v>
      </c>
      <c r="R32" s="317">
        <v>0.63500000000000001</v>
      </c>
      <c r="S32" s="140">
        <f t="shared" si="10"/>
        <v>38.766233766233768</v>
      </c>
      <c r="T32" s="317">
        <f t="shared" ref="T32:T35" si="16">T$7</f>
        <v>1.262</v>
      </c>
      <c r="U32" s="133">
        <v>276.61126308476139</v>
      </c>
      <c r="V32" s="133">
        <v>337.31793341824914</v>
      </c>
      <c r="W32" s="133">
        <v>791.82613478462235</v>
      </c>
      <c r="X32" s="133">
        <v>462.4264627142195</v>
      </c>
      <c r="Y32" s="133">
        <f t="shared" si="11"/>
        <v>444.04665972709961</v>
      </c>
      <c r="Z32" s="133">
        <f>Y32*D32*12/1000000</f>
        <v>235.83140479442369</v>
      </c>
      <c r="AA32" s="133">
        <f>Y32*12+H32</f>
        <v>7043.5599167251949</v>
      </c>
      <c r="AB32" s="294">
        <f>G32/(Y32*12)</f>
        <v>1.3662571232021261</v>
      </c>
      <c r="AC32" s="294">
        <f>K32/Z32</f>
        <v>0.32185056127772654</v>
      </c>
      <c r="AD32" s="140">
        <v>34</v>
      </c>
      <c r="AE32" s="140">
        <v>38</v>
      </c>
      <c r="AF32" s="140">
        <v>31</v>
      </c>
      <c r="AG32" s="140">
        <v>25</v>
      </c>
      <c r="AH32" s="100">
        <v>19</v>
      </c>
      <c r="AI32" s="95" t="s">
        <v>36</v>
      </c>
      <c r="AJ32" s="97" t="s">
        <v>17</v>
      </c>
      <c r="AK32" s="136" t="s">
        <v>17</v>
      </c>
      <c r="AL32" s="35">
        <v>28</v>
      </c>
    </row>
    <row r="33" spans="1:38">
      <c r="A33" s="98" t="s">
        <v>69</v>
      </c>
      <c r="B33" s="91"/>
      <c r="C33" s="150" t="s">
        <v>115</v>
      </c>
      <c r="D33" s="140">
        <v>42975</v>
      </c>
      <c r="E33" s="140">
        <v>37447</v>
      </c>
      <c r="F33" s="140">
        <v>2457</v>
      </c>
      <c r="G33" s="133">
        <f t="shared" si="0"/>
        <v>5321.8083762023616</v>
      </c>
      <c r="H33" s="133">
        <v>1891</v>
      </c>
      <c r="I33" s="133">
        <f>1000000*(L33+M33)/D33</f>
        <v>3430.8083762023616</v>
      </c>
      <c r="J33" s="317">
        <f t="shared" si="1"/>
        <v>0.55118205176273649</v>
      </c>
      <c r="K33" s="140">
        <f>H33*D33/1000000</f>
        <v>81.265725000000003</v>
      </c>
      <c r="L33" s="140">
        <f t="shared" si="14"/>
        <v>92.007278999999997</v>
      </c>
      <c r="M33" s="140">
        <f t="shared" si="15"/>
        <v>55.43171096729651</v>
      </c>
      <c r="N33" s="99">
        <v>0.11</v>
      </c>
      <c r="O33" s="99">
        <v>0.33333333333333337</v>
      </c>
      <c r="P33" s="99">
        <v>0.38709677419354843</v>
      </c>
      <c r="Q33" s="99">
        <v>0.27956989247311831</v>
      </c>
      <c r="R33" s="317">
        <v>0.63500000000000001</v>
      </c>
      <c r="S33" s="140">
        <f t="shared" si="10"/>
        <v>39.408602150537632</v>
      </c>
      <c r="T33" s="317">
        <f t="shared" si="16"/>
        <v>1.262</v>
      </c>
      <c r="U33" s="133">
        <v>213.33514038922371</v>
      </c>
      <c r="V33" s="133">
        <v>260.15487539831048</v>
      </c>
      <c r="W33" s="133">
        <v>610.69219577067622</v>
      </c>
      <c r="X33" s="133">
        <v>342.54797802626558</v>
      </c>
      <c r="Y33" s="133">
        <f t="shared" si="11"/>
        <v>323.82726959166052</v>
      </c>
      <c r="Z33" s="133">
        <f>Y33*D33*12/1000000</f>
        <v>166.99772292841934</v>
      </c>
      <c r="AA33" s="133">
        <f>Y33*12+H33</f>
        <v>5776.9272350999263</v>
      </c>
      <c r="AB33" s="294">
        <f>G33/(Y33*12)</f>
        <v>1.3695079846407654</v>
      </c>
      <c r="AC33" s="294">
        <f>K33/Z33</f>
        <v>0.4866277430311618</v>
      </c>
      <c r="AD33" s="140">
        <v>19</v>
      </c>
      <c r="AE33" s="140">
        <v>23</v>
      </c>
      <c r="AF33" s="140">
        <v>32</v>
      </c>
      <c r="AG33" s="140">
        <v>30</v>
      </c>
      <c r="AH33" s="100">
        <v>28</v>
      </c>
      <c r="AI33" s="95" t="s">
        <v>36</v>
      </c>
      <c r="AJ33" s="137" t="s">
        <v>70</v>
      </c>
      <c r="AK33" s="102"/>
      <c r="AL33" s="35">
        <v>29</v>
      </c>
    </row>
    <row r="34" spans="1:38">
      <c r="A34" s="98" t="s">
        <v>43</v>
      </c>
      <c r="B34" s="91"/>
      <c r="C34" s="150" t="s">
        <v>114</v>
      </c>
      <c r="D34" s="140">
        <v>45390</v>
      </c>
      <c r="E34" s="140">
        <v>37298</v>
      </c>
      <c r="F34" s="140">
        <v>2577</v>
      </c>
      <c r="G34" s="133">
        <f t="shared" si="0"/>
        <v>5393.3600323360342</v>
      </c>
      <c r="H34" s="133">
        <v>2000</v>
      </c>
      <c r="I34" s="133">
        <f>1000000*(L34+M34)/D34</f>
        <v>3393.3600323360342</v>
      </c>
      <c r="J34" s="317">
        <f t="shared" si="1"/>
        <v>0.58938632533582747</v>
      </c>
      <c r="K34" s="140">
        <f>H34*D34/1000000</f>
        <v>90.78</v>
      </c>
      <c r="L34" s="140">
        <f t="shared" si="14"/>
        <v>96.116945999999999</v>
      </c>
      <c r="M34" s="140">
        <f t="shared" si="15"/>
        <v>57.907665867732561</v>
      </c>
      <c r="N34" s="99">
        <v>0.09</v>
      </c>
      <c r="O34" s="99">
        <v>0.33333333333333331</v>
      </c>
      <c r="P34" s="99">
        <v>0.41666666666666663</v>
      </c>
      <c r="Q34" s="99">
        <v>0.24999999999999997</v>
      </c>
      <c r="R34" s="317">
        <v>0.63500000000000001</v>
      </c>
      <c r="S34" s="140">
        <f t="shared" si="10"/>
        <v>40</v>
      </c>
      <c r="T34" s="317">
        <f>T$8</f>
        <v>1.278</v>
      </c>
      <c r="U34" s="133">
        <v>286.79092948717914</v>
      </c>
      <c r="V34" s="133">
        <v>349.73168691280102</v>
      </c>
      <c r="W34" s="133">
        <v>820.96640120375878</v>
      </c>
      <c r="X34" s="133">
        <v>446.56011301033311</v>
      </c>
      <c r="Y34" s="133">
        <f t="shared" si="11"/>
        <v>426.33911634373845</v>
      </c>
      <c r="Z34" s="133">
        <f>Y34*D34*12/1000000</f>
        <v>232.21838989010749</v>
      </c>
      <c r="AA34" s="133">
        <f>Y34*12+H34</f>
        <v>7116.0693961248617</v>
      </c>
      <c r="AB34" s="294">
        <f>G34/(Y34*12)</f>
        <v>1.0541999364631771</v>
      </c>
      <c r="AC34" s="294">
        <f>K34/Z34</f>
        <v>0.39092511167164556</v>
      </c>
      <c r="AD34" s="140">
        <v>35</v>
      </c>
      <c r="AE34" s="140">
        <v>25</v>
      </c>
      <c r="AF34" s="140">
        <v>20</v>
      </c>
      <c r="AG34" s="140">
        <v>28</v>
      </c>
      <c r="AH34" s="100">
        <v>31</v>
      </c>
      <c r="AI34" s="95" t="s">
        <v>36</v>
      </c>
      <c r="AJ34" s="96" t="s">
        <v>17</v>
      </c>
      <c r="AK34" s="97" t="s">
        <v>17</v>
      </c>
      <c r="AL34" s="35">
        <v>30</v>
      </c>
    </row>
    <row r="35" spans="1:38">
      <c r="A35" s="98" t="s">
        <v>42</v>
      </c>
      <c r="B35" s="91"/>
      <c r="C35" s="150" t="s">
        <v>115</v>
      </c>
      <c r="D35" s="140">
        <v>161775</v>
      </c>
      <c r="E35" s="140">
        <v>136291</v>
      </c>
      <c r="F35" s="140">
        <v>3304</v>
      </c>
      <c r="G35" s="133">
        <f t="shared" si="0"/>
        <v>4978.5249005401556</v>
      </c>
      <c r="H35" s="133">
        <v>518</v>
      </c>
      <c r="I35" s="133">
        <f>1000000*(L35+M35)/D35</f>
        <v>4460.5249005401556</v>
      </c>
      <c r="J35" s="317">
        <f t="shared" si="1"/>
        <v>0.11612983035634927</v>
      </c>
      <c r="K35" s="140">
        <f>H35*D35/1000000</f>
        <v>83.799449999999993</v>
      </c>
      <c r="L35" s="140">
        <f t="shared" si="14"/>
        <v>450.30546399999997</v>
      </c>
      <c r="M35" s="140">
        <f t="shared" si="15"/>
        <v>271.2959517848837</v>
      </c>
      <c r="N35" s="99">
        <v>0.06</v>
      </c>
      <c r="O35" s="99">
        <v>0.30851063829787234</v>
      </c>
      <c r="P35" s="99">
        <v>0.4042553191489362</v>
      </c>
      <c r="Q35" s="99">
        <v>0.28723404255319152</v>
      </c>
      <c r="R35" s="317">
        <v>0.75</v>
      </c>
      <c r="S35" s="140">
        <f t="shared" si="10"/>
        <v>39.255319148936174</v>
      </c>
      <c r="T35" s="317">
        <v>1.381</v>
      </c>
      <c r="U35" s="133">
        <v>316.05715733333307</v>
      </c>
      <c r="V35" s="133">
        <v>352.21409613226774</v>
      </c>
      <c r="W35" s="133">
        <v>576.48825497599978</v>
      </c>
      <c r="X35" s="133">
        <v>405.47846914941306</v>
      </c>
      <c r="Y35" s="133">
        <f t="shared" si="11"/>
        <v>394.36231068308666</v>
      </c>
      <c r="Z35" s="133">
        <f>Y35*D35*12/1000000</f>
        <v>765.57555372907609</v>
      </c>
      <c r="AA35" s="133">
        <f>Y35*12+H35</f>
        <v>5250.3477281970399</v>
      </c>
      <c r="AB35" s="294">
        <f>G35/(Y35*12)</f>
        <v>1.0520200937214108</v>
      </c>
      <c r="AC35" s="294">
        <f>K35/Z35</f>
        <v>0.10945941206170641</v>
      </c>
      <c r="AD35" s="140">
        <v>12</v>
      </c>
      <c r="AE35" s="140">
        <v>20</v>
      </c>
      <c r="AF35" s="140">
        <v>21</v>
      </c>
      <c r="AG35" s="140">
        <v>10</v>
      </c>
      <c r="AH35" s="100">
        <v>8</v>
      </c>
      <c r="AI35" s="95" t="s">
        <v>36</v>
      </c>
      <c r="AJ35" s="96" t="s">
        <v>17</v>
      </c>
      <c r="AK35" s="97" t="s">
        <v>17</v>
      </c>
      <c r="AL35" s="35">
        <v>31</v>
      </c>
    </row>
    <row r="36" spans="1:38" s="35" customFormat="1">
      <c r="A36" s="98" t="s">
        <v>44</v>
      </c>
      <c r="B36" s="91"/>
      <c r="C36" s="150" t="s">
        <v>161</v>
      </c>
      <c r="D36" s="140">
        <v>32062</v>
      </c>
      <c r="E36" s="140">
        <v>25376</v>
      </c>
      <c r="F36" s="140">
        <v>2403</v>
      </c>
      <c r="G36" s="133">
        <f t="shared" si="0"/>
        <v>9228.7299759332564</v>
      </c>
      <c r="H36" s="133">
        <v>6181</v>
      </c>
      <c r="I36" s="133">
        <f>1000000*(L36+M36)/D36</f>
        <v>3047.7299759332573</v>
      </c>
      <c r="J36" s="317">
        <f t="shared" si="1"/>
        <v>2.0280668067082588</v>
      </c>
      <c r="K36" s="140">
        <f>H36*D36/1000000</f>
        <v>198.17522199999999</v>
      </c>
      <c r="L36" s="140">
        <f t="shared" si="14"/>
        <v>60.978527999999997</v>
      </c>
      <c r="M36" s="140">
        <f t="shared" si="15"/>
        <v>36.737790488372092</v>
      </c>
      <c r="N36" s="99">
        <v>7.0000000000000007E-2</v>
      </c>
      <c r="O36" s="99">
        <v>0.32291666666666669</v>
      </c>
      <c r="P36" s="99">
        <v>0.41666666666666669</v>
      </c>
      <c r="Q36" s="99">
        <v>0.26041666666666669</v>
      </c>
      <c r="R36" s="317">
        <v>0.63500000000000001</v>
      </c>
      <c r="S36" s="140">
        <f t="shared" si="10"/>
        <v>39.791666666666671</v>
      </c>
      <c r="T36" s="317">
        <f>T$8</f>
        <v>1.278</v>
      </c>
      <c r="U36" s="133">
        <v>244.30485091743054</v>
      </c>
      <c r="V36" s="133">
        <v>297.92137354243914</v>
      </c>
      <c r="W36" s="133">
        <v>699.3459472827243</v>
      </c>
      <c r="X36" s="133">
        <v>385.14535418964607</v>
      </c>
      <c r="Y36" s="133">
        <f t="shared" si="11"/>
        <v>371.58088439928923</v>
      </c>
      <c r="Z36" s="133">
        <f>Y36*D36*12/1000000</f>
        <v>142.96351578732015</v>
      </c>
      <c r="AA36" s="133">
        <f>Y36*12+H36</f>
        <v>10639.970612791471</v>
      </c>
      <c r="AB36" s="294">
        <f>G36/(Y36*12)</f>
        <v>2.069699663294204</v>
      </c>
      <c r="AC36" s="294">
        <f>K36/Z36</f>
        <v>1.3861943790947029</v>
      </c>
      <c r="AD36" s="140">
        <v>43</v>
      </c>
      <c r="AE36" s="140">
        <v>43</v>
      </c>
      <c r="AF36" s="140">
        <v>47</v>
      </c>
      <c r="AG36" s="140">
        <v>47</v>
      </c>
      <c r="AH36" s="100">
        <v>49</v>
      </c>
      <c r="AI36" s="95" t="s">
        <v>36</v>
      </c>
      <c r="AJ36" s="136" t="s">
        <v>17</v>
      </c>
      <c r="AK36" s="97" t="s">
        <v>17</v>
      </c>
      <c r="AL36" s="35">
        <v>32</v>
      </c>
    </row>
    <row r="37" spans="1:38">
      <c r="A37" s="104" t="s">
        <v>100</v>
      </c>
      <c r="B37" s="105"/>
      <c r="C37" s="148">
        <f>'Enrollment Raw Data'!C37</f>
        <v>0</v>
      </c>
      <c r="D37" s="223">
        <f>SUM(D38:D60)</f>
        <v>4395527</v>
      </c>
      <c r="E37" s="223">
        <f>SUM(E38:E60)</f>
        <v>3814283</v>
      </c>
      <c r="F37" s="134">
        <f t="shared" ref="F37" si="17">1000000*L37/E37</f>
        <v>2668.4028848934381</v>
      </c>
      <c r="G37" s="134">
        <f t="shared" si="0"/>
        <v>4181.3676124927342</v>
      </c>
      <c r="H37" s="134">
        <f>1000000*K37/$D37</f>
        <v>470.77289799380139</v>
      </c>
      <c r="I37" s="134">
        <f>1000000*(L37+M37)/D37</f>
        <v>3710.5947144989332</v>
      </c>
      <c r="J37" s="331">
        <f t="shared" si="1"/>
        <v>0.12687262668549698</v>
      </c>
      <c r="K37" s="134">
        <f>SUM(K38:K60)</f>
        <v>2069.2949839999997</v>
      </c>
      <c r="L37" s="134">
        <f>SUM(L38:L60)</f>
        <v>10178.043760999999</v>
      </c>
      <c r="M37" s="134">
        <f>SUM(M38:M60)</f>
        <v>6131.9754926373535</v>
      </c>
      <c r="N37" s="106">
        <v>0</v>
      </c>
      <c r="O37" s="106"/>
      <c r="P37" s="106">
        <v>9.3203037590859701</v>
      </c>
      <c r="Q37" s="106">
        <v>6.8863561988280217</v>
      </c>
      <c r="R37" s="106"/>
      <c r="S37" s="106"/>
      <c r="T37" s="106"/>
      <c r="U37" s="134">
        <v>0</v>
      </c>
      <c r="V37" s="134">
        <v>7128.4341873004014</v>
      </c>
      <c r="W37" s="134">
        <v>16654.144049945982</v>
      </c>
      <c r="X37" s="134">
        <v>9616.8775707947607</v>
      </c>
      <c r="Y37" s="134">
        <f>(1000000*Z37/D37)/12</f>
        <v>395.86788310426249</v>
      </c>
      <c r="Z37" s="134">
        <f>SUM(Z38:Z60)</f>
        <v>20880.575623411554</v>
      </c>
      <c r="AA37" s="134">
        <f>Y37*12+H37</f>
        <v>5221.1874952449507</v>
      </c>
      <c r="AB37" s="295">
        <f>G37/(Y37*12)</f>
        <v>0.88021109039878387</v>
      </c>
      <c r="AC37" s="295">
        <f>K37/Z37</f>
        <v>9.9101433855103158E-2</v>
      </c>
      <c r="AD37" s="148"/>
      <c r="AE37" s="148"/>
      <c r="AF37" s="148"/>
      <c r="AG37" s="148"/>
      <c r="AH37" s="107"/>
      <c r="AI37" s="109"/>
      <c r="AJ37" s="110"/>
      <c r="AK37" s="111"/>
      <c r="AL37" s="35">
        <v>33</v>
      </c>
    </row>
    <row r="38" spans="1:38">
      <c r="A38" s="112" t="s">
        <v>46</v>
      </c>
      <c r="B38" s="113"/>
      <c r="C38" s="151" t="s">
        <v>115</v>
      </c>
      <c r="D38" s="139">
        <v>97870</v>
      </c>
      <c r="E38" s="139">
        <v>83348</v>
      </c>
      <c r="F38" s="139">
        <v>2697</v>
      </c>
      <c r="G38" s="135">
        <f t="shared" si="0"/>
        <v>4545.5837223856524</v>
      </c>
      <c r="H38" s="135">
        <v>865</v>
      </c>
      <c r="I38" s="135">
        <f>1000000*(L38+M38)/D38</f>
        <v>3680.583722385652</v>
      </c>
      <c r="J38" s="318">
        <f t="shared" si="1"/>
        <v>0.23501706936836939</v>
      </c>
      <c r="K38" s="139">
        <f>H38*D38/1000000</f>
        <v>84.657550000000001</v>
      </c>
      <c r="L38" s="139">
        <f t="shared" ref="L38:L60" si="18">E38*F38/1000000</f>
        <v>224.789556</v>
      </c>
      <c r="M38" s="139">
        <f t="shared" ref="M38:M60" si="19">L38*(4410/2752-1)</f>
        <v>135.42917290988373</v>
      </c>
      <c r="N38" s="114">
        <v>0.03</v>
      </c>
      <c r="O38" s="114">
        <v>0.29473684210526313</v>
      </c>
      <c r="P38" s="114">
        <v>0.43157894736842101</v>
      </c>
      <c r="Q38" s="114">
        <v>0.27368421052631575</v>
      </c>
      <c r="R38" s="318">
        <v>0.63500000000000001</v>
      </c>
      <c r="S38" s="139">
        <f t="shared" si="10"/>
        <v>39.526315789473685</v>
      </c>
      <c r="T38" s="318">
        <f>T$8</f>
        <v>1.278</v>
      </c>
      <c r="U38" s="135">
        <v>216.11458062731853</v>
      </c>
      <c r="V38" s="135">
        <v>263.54430729171071</v>
      </c>
      <c r="W38" s="135">
        <v>618.64860866598724</v>
      </c>
      <c r="X38" s="135">
        <v>346.75145980884975</v>
      </c>
      <c r="Y38" s="135">
        <f t="shared" si="11"/>
        <v>341.51762908919972</v>
      </c>
      <c r="Z38" s="135">
        <f>Y38*D38*12/1000000</f>
        <v>401.09196430751973</v>
      </c>
      <c r="AA38" s="135">
        <f>Y38*12+H38</f>
        <v>4963.2115490703964</v>
      </c>
      <c r="AB38" s="296">
        <f>G38/(Y38*12)</f>
        <v>1.1091627818521799</v>
      </c>
      <c r="AC38" s="296">
        <f>K38/Z38</f>
        <v>0.21106767906996143</v>
      </c>
      <c r="AD38" s="139">
        <v>6</v>
      </c>
      <c r="AE38" s="139">
        <v>17</v>
      </c>
      <c r="AF38" s="139">
        <v>24</v>
      </c>
      <c r="AG38" s="139">
        <v>19</v>
      </c>
      <c r="AH38" s="115">
        <v>17</v>
      </c>
      <c r="AI38" s="117" t="s">
        <v>36</v>
      </c>
      <c r="AJ38" s="118" t="s">
        <v>36</v>
      </c>
      <c r="AK38" s="119" t="s">
        <v>36</v>
      </c>
      <c r="AL38" s="35">
        <v>34</v>
      </c>
    </row>
    <row r="39" spans="1:38">
      <c r="A39" s="112" t="s">
        <v>47</v>
      </c>
      <c r="B39" s="120"/>
      <c r="C39" s="151" t="s">
        <v>115</v>
      </c>
      <c r="D39" s="139">
        <v>12890</v>
      </c>
      <c r="E39" s="139">
        <v>11365</v>
      </c>
      <c r="F39" s="139">
        <v>4031</v>
      </c>
      <c r="G39" s="135">
        <f t="shared" si="0"/>
        <v>11505.337706296119</v>
      </c>
      <c r="H39" s="135">
        <v>5810</v>
      </c>
      <c r="I39" s="135">
        <f>1000000*(L39+M39)/D39</f>
        <v>5695.337706296119</v>
      </c>
      <c r="J39" s="318">
        <f t="shared" si="1"/>
        <v>1.0201326593113387</v>
      </c>
      <c r="K39" s="139">
        <f>H39*D39/1000000</f>
        <v>74.890900000000002</v>
      </c>
      <c r="L39" s="139">
        <f t="shared" si="18"/>
        <v>45.812314999999998</v>
      </c>
      <c r="M39" s="139">
        <f t="shared" si="19"/>
        <v>27.600588034156978</v>
      </c>
      <c r="N39" s="114">
        <v>0.08</v>
      </c>
      <c r="O39" s="114">
        <v>0.30337078651685395</v>
      </c>
      <c r="P39" s="114">
        <v>0.39325842696629215</v>
      </c>
      <c r="Q39" s="114">
        <v>0.30337078651685395</v>
      </c>
      <c r="R39" s="318">
        <v>0.63500000000000001</v>
      </c>
      <c r="S39" s="139">
        <f t="shared" si="10"/>
        <v>38.932584269662925</v>
      </c>
      <c r="T39" s="318">
        <f t="shared" ref="T39" si="20">T$7</f>
        <v>1.262</v>
      </c>
      <c r="U39" s="135">
        <v>348.41708027875956</v>
      </c>
      <c r="V39" s="135">
        <v>424.88266087428758</v>
      </c>
      <c r="W39" s="135">
        <v>997.37713820255101</v>
      </c>
      <c r="X39" s="135">
        <v>575.36333741118483</v>
      </c>
      <c r="Y39" s="135">
        <f t="shared" si="11"/>
        <v>552.49469636162462</v>
      </c>
      <c r="Z39" s="135">
        <f>Y39*D39*12/1000000</f>
        <v>85.459879633216104</v>
      </c>
      <c r="AA39" s="135">
        <f>Y39*12+H39</f>
        <v>12439.936356339495</v>
      </c>
      <c r="AB39" s="296">
        <f>G39/(Y39*12)</f>
        <v>1.7353617120765874</v>
      </c>
      <c r="AC39" s="296">
        <f>K39/Z39</f>
        <v>0.87632817084956194</v>
      </c>
      <c r="AD39" s="139">
        <v>48</v>
      </c>
      <c r="AE39" s="139">
        <v>48</v>
      </c>
      <c r="AF39" s="139">
        <v>39</v>
      </c>
      <c r="AG39" s="139">
        <v>38</v>
      </c>
      <c r="AH39" s="115">
        <v>39</v>
      </c>
      <c r="AI39" s="117" t="s">
        <v>36</v>
      </c>
      <c r="AJ39" s="118" t="s">
        <v>36</v>
      </c>
      <c r="AK39" s="119" t="s">
        <v>36</v>
      </c>
      <c r="AL39" s="35">
        <v>35</v>
      </c>
    </row>
    <row r="40" spans="1:38">
      <c r="A40" s="112" t="s">
        <v>48</v>
      </c>
      <c r="B40" s="120"/>
      <c r="C40" s="151" t="s">
        <v>115</v>
      </c>
      <c r="D40" s="139">
        <v>120071</v>
      </c>
      <c r="E40" s="139">
        <v>92703</v>
      </c>
      <c r="F40" s="139">
        <v>1820</v>
      </c>
      <c r="G40" s="135">
        <f t="shared" si="0"/>
        <v>3132.7346404588525</v>
      </c>
      <c r="H40" s="135">
        <v>881</v>
      </c>
      <c r="I40" s="135">
        <f>1000000*(L40+M40)/D40</f>
        <v>2251.7346404588525</v>
      </c>
      <c r="J40" s="318">
        <f t="shared" si="1"/>
        <v>0.39125391783308544</v>
      </c>
      <c r="K40" s="139">
        <f>H40*D40/1000000</f>
        <v>105.782551</v>
      </c>
      <c r="L40" s="139">
        <f t="shared" si="18"/>
        <v>168.71946</v>
      </c>
      <c r="M40" s="139">
        <f t="shared" si="19"/>
        <v>101.64857001453488</v>
      </c>
      <c r="N40" s="114">
        <v>0.21</v>
      </c>
      <c r="O40" s="114">
        <v>0.25806451612903225</v>
      </c>
      <c r="P40" s="114">
        <v>0.40860215053763438</v>
      </c>
      <c r="Q40" s="114">
        <v>0.33333333333333331</v>
      </c>
      <c r="R40" s="318">
        <v>0.63500000000000001</v>
      </c>
      <c r="S40" s="139">
        <f t="shared" si="10"/>
        <v>38.333333333333336</v>
      </c>
      <c r="T40" s="318">
        <f t="shared" ref="T40:T41" si="21">T$6</f>
        <v>1.246</v>
      </c>
      <c r="U40" s="135">
        <v>268.67198869798295</v>
      </c>
      <c r="V40" s="135">
        <v>327.63626102673805</v>
      </c>
      <c r="W40" s="135">
        <v>769.0992042881187</v>
      </c>
      <c r="X40" s="135">
        <v>459.57398903977759</v>
      </c>
      <c r="Y40" s="135">
        <f t="shared" si="11"/>
        <v>412.24819567405217</v>
      </c>
      <c r="Z40" s="135">
        <f>Y40*D40*12/1000000</f>
        <v>593.98863723334944</v>
      </c>
      <c r="AA40" s="135">
        <f>Y40*12+H40</f>
        <v>5827.9783480886263</v>
      </c>
      <c r="AB40" s="296">
        <f>G40/(Y40*12)</f>
        <v>0.6332622502116374</v>
      </c>
      <c r="AC40" s="296">
        <f>K40/Z40</f>
        <v>0.17808850939086759</v>
      </c>
      <c r="AD40" s="139">
        <v>21</v>
      </c>
      <c r="AE40" s="139">
        <v>2</v>
      </c>
      <c r="AF40" s="139">
        <v>1</v>
      </c>
      <c r="AG40" s="139">
        <v>17</v>
      </c>
      <c r="AH40" s="115">
        <v>21</v>
      </c>
      <c r="AI40" s="117" t="s">
        <v>36</v>
      </c>
      <c r="AJ40" s="118" t="s">
        <v>36</v>
      </c>
      <c r="AK40" s="119" t="s">
        <v>36</v>
      </c>
      <c r="AL40" s="35">
        <v>36</v>
      </c>
    </row>
    <row r="41" spans="1:38">
      <c r="A41" s="112" t="s">
        <v>49</v>
      </c>
      <c r="B41" s="120"/>
      <c r="C41" s="151" t="s">
        <v>115</v>
      </c>
      <c r="D41" s="139">
        <v>983775</v>
      </c>
      <c r="E41" s="139">
        <v>893655</v>
      </c>
      <c r="F41" s="139">
        <v>2742</v>
      </c>
      <c r="G41" s="135">
        <f t="shared" si="0"/>
        <v>4067.4594174566646</v>
      </c>
      <c r="H41" s="135">
        <v>76</v>
      </c>
      <c r="I41" s="135">
        <f>1000000*(L41+M41)/D41</f>
        <v>3991.4594174566646</v>
      </c>
      <c r="J41" s="318">
        <f t="shared" si="1"/>
        <v>1.9040654570509644E-2</v>
      </c>
      <c r="K41" s="139">
        <f>H41*D41/1000000</f>
        <v>74.766900000000007</v>
      </c>
      <c r="L41" s="139">
        <f t="shared" si="18"/>
        <v>2450.4020099999998</v>
      </c>
      <c r="M41" s="139">
        <f t="shared" si="19"/>
        <v>1476.2959784084301</v>
      </c>
      <c r="N41" s="114">
        <v>0.04</v>
      </c>
      <c r="O41" s="114">
        <v>0.26373626373626374</v>
      </c>
      <c r="P41" s="114">
        <v>0.40659340659340659</v>
      </c>
      <c r="Q41" s="114">
        <v>0.32967032967032966</v>
      </c>
      <c r="R41" s="318">
        <v>0.63500000000000001</v>
      </c>
      <c r="S41" s="139">
        <f t="shared" si="10"/>
        <v>38.406593406593409</v>
      </c>
      <c r="T41" s="318">
        <f t="shared" si="21"/>
        <v>1.246</v>
      </c>
      <c r="U41" s="135">
        <v>262.05042202580762</v>
      </c>
      <c r="V41" s="135">
        <v>319.56148792841839</v>
      </c>
      <c r="W41" s="135">
        <v>750.14433786013888</v>
      </c>
      <c r="X41" s="135">
        <v>446.34412437115418</v>
      </c>
      <c r="Y41" s="135">
        <f t="shared" si="11"/>
        <v>437.58918825588052</v>
      </c>
      <c r="Z41" s="135">
        <f>Y41*D41*12/1000000</f>
        <v>5165.8716441171464</v>
      </c>
      <c r="AA41" s="135">
        <f>Y41*12+H41</f>
        <v>5327.070259070566</v>
      </c>
      <c r="AB41" s="296">
        <f>G41/(Y41*12)</f>
        <v>0.77459626643361668</v>
      </c>
      <c r="AC41" s="296">
        <f>K41/Z41</f>
        <v>1.4473239977834904E-2</v>
      </c>
      <c r="AD41" s="139">
        <v>15</v>
      </c>
      <c r="AE41" s="139">
        <v>13</v>
      </c>
      <c r="AF41" s="139">
        <v>6</v>
      </c>
      <c r="AG41" s="139">
        <v>1</v>
      </c>
      <c r="AH41" s="115">
        <v>1</v>
      </c>
      <c r="AI41" s="117" t="s">
        <v>36</v>
      </c>
      <c r="AJ41" s="118" t="s">
        <v>36</v>
      </c>
      <c r="AK41" s="119" t="s">
        <v>36</v>
      </c>
      <c r="AL41" s="35">
        <v>37</v>
      </c>
    </row>
    <row r="42" spans="1:38">
      <c r="A42" s="112" t="s">
        <v>50</v>
      </c>
      <c r="B42" s="120"/>
      <c r="C42" s="151" t="s">
        <v>115</v>
      </c>
      <c r="D42" s="139">
        <v>316543</v>
      </c>
      <c r="E42" s="139">
        <v>275378</v>
      </c>
      <c r="F42" s="139">
        <v>2751</v>
      </c>
      <c r="G42" s="135">
        <f t="shared" si="0"/>
        <v>4075.1051666287817</v>
      </c>
      <c r="H42" s="135">
        <v>240</v>
      </c>
      <c r="I42" s="135">
        <f>1000000*(L42+M42)/D42</f>
        <v>3835.1051666287817</v>
      </c>
      <c r="J42" s="318">
        <f t="shared" si="1"/>
        <v>6.2579770194664583E-2</v>
      </c>
      <c r="K42" s="139">
        <f>H42*D42/1000000</f>
        <v>75.970320000000001</v>
      </c>
      <c r="L42" s="139">
        <f t="shared" si="18"/>
        <v>757.56487800000002</v>
      </c>
      <c r="M42" s="139">
        <f t="shared" si="19"/>
        <v>456.41081676017444</v>
      </c>
      <c r="N42" s="114">
        <v>0.05</v>
      </c>
      <c r="O42" s="114">
        <v>0.31958762886597941</v>
      </c>
      <c r="P42" s="114">
        <v>0.42268041237113407</v>
      </c>
      <c r="Q42" s="114">
        <v>0.25773195876288663</v>
      </c>
      <c r="R42" s="318">
        <v>0.63500000000000001</v>
      </c>
      <c r="S42" s="139">
        <f t="shared" si="10"/>
        <v>39.845360824742272</v>
      </c>
      <c r="T42" s="318">
        <f>T$8</f>
        <v>1.278</v>
      </c>
      <c r="U42" s="135">
        <v>263.36421172870268</v>
      </c>
      <c r="V42" s="135">
        <v>321.16360934091847</v>
      </c>
      <c r="W42" s="135">
        <v>753.90518624628282</v>
      </c>
      <c r="X42" s="135">
        <v>414.22297116210837</v>
      </c>
      <c r="Y42" s="135">
        <f t="shared" si="11"/>
        <v>403.8025732568957</v>
      </c>
      <c r="Z42" s="135">
        <f>Y42*D42*12/1000000</f>
        <v>1533.8505353574906</v>
      </c>
      <c r="AA42" s="135">
        <f>Y42*12+H42</f>
        <v>5085.6308790827479</v>
      </c>
      <c r="AB42" s="296">
        <f>G42/(Y42*12)</f>
        <v>0.84098547089500497</v>
      </c>
      <c r="AC42" s="296">
        <f>K42/Z42</f>
        <v>4.9529154405056681E-2</v>
      </c>
      <c r="AD42" s="139">
        <v>7</v>
      </c>
      <c r="AE42" s="139">
        <v>14</v>
      </c>
      <c r="AF42" s="139">
        <v>10</v>
      </c>
      <c r="AG42" s="139">
        <v>3</v>
      </c>
      <c r="AH42" s="115">
        <v>3</v>
      </c>
      <c r="AI42" s="117" t="s">
        <v>36</v>
      </c>
      <c r="AJ42" s="118" t="s">
        <v>36</v>
      </c>
      <c r="AK42" s="119" t="s">
        <v>36</v>
      </c>
      <c r="AL42" s="35">
        <v>38</v>
      </c>
    </row>
    <row r="43" spans="1:38">
      <c r="A43" s="112" t="s">
        <v>68</v>
      </c>
      <c r="B43" s="120"/>
      <c r="C43" s="151" t="s">
        <v>161</v>
      </c>
      <c r="D43" s="139">
        <v>76061</v>
      </c>
      <c r="E43" s="139">
        <v>69780</v>
      </c>
      <c r="F43" s="139">
        <v>2042</v>
      </c>
      <c r="G43" s="135">
        <f t="shared" si="0"/>
        <v>4899.028644466207</v>
      </c>
      <c r="H43" s="135">
        <v>1897</v>
      </c>
      <c r="I43" s="135">
        <f>1000000*(L43+M43)/D43</f>
        <v>3002.028644466207</v>
      </c>
      <c r="J43" s="318">
        <f t="shared" si="1"/>
        <v>0.63190602911029414</v>
      </c>
      <c r="K43" s="139">
        <f>H43*D43/1000000</f>
        <v>144.28771699999999</v>
      </c>
      <c r="L43" s="139">
        <f t="shared" si="18"/>
        <v>142.49075999999999</v>
      </c>
      <c r="M43" s="139">
        <f t="shared" si="19"/>
        <v>85.84654072674418</v>
      </c>
      <c r="N43" s="114">
        <v>0.15</v>
      </c>
      <c r="O43" s="114">
        <v>0.2989690721649485</v>
      </c>
      <c r="P43" s="114">
        <v>0.42268041237113407</v>
      </c>
      <c r="Q43" s="114">
        <v>0.27835051546391759</v>
      </c>
      <c r="R43" s="318">
        <v>0.63500000000000001</v>
      </c>
      <c r="S43" s="139">
        <f t="shared" si="10"/>
        <v>39.432989690721655</v>
      </c>
      <c r="T43" s="318">
        <f t="shared" ref="T43" si="22">T$7</f>
        <v>1.262</v>
      </c>
      <c r="U43" s="135">
        <v>202.62649408284059</v>
      </c>
      <c r="V43" s="135">
        <v>247.09604908193734</v>
      </c>
      <c r="W43" s="135">
        <v>580.03767390125904</v>
      </c>
      <c r="X43" s="135">
        <v>326.4755003721217</v>
      </c>
      <c r="Y43" s="135">
        <f t="shared" si="11"/>
        <v>302.1450559901898</v>
      </c>
      <c r="Z43" s="135">
        <f>Y43*D43*12/1000000</f>
        <v>275.77746124403791</v>
      </c>
      <c r="AA43" s="135">
        <f>Y43*12+H43</f>
        <v>5522.7406718822776</v>
      </c>
      <c r="AB43" s="296">
        <f>G43/(Y43*12)</f>
        <v>1.3511801002367085</v>
      </c>
      <c r="AC43" s="296">
        <f>K43/Z43</f>
        <v>0.52320344218528614</v>
      </c>
      <c r="AD43" s="139">
        <v>17</v>
      </c>
      <c r="AE43" s="139">
        <v>19</v>
      </c>
      <c r="AF43" s="139">
        <v>29</v>
      </c>
      <c r="AG43" s="139">
        <v>33</v>
      </c>
      <c r="AH43" s="115">
        <v>32</v>
      </c>
      <c r="AI43" s="117" t="s">
        <v>36</v>
      </c>
      <c r="AJ43" s="118" t="s">
        <v>36</v>
      </c>
      <c r="AK43" s="119" t="s">
        <v>36</v>
      </c>
      <c r="AL43" s="35">
        <v>39</v>
      </c>
    </row>
    <row r="44" spans="1:38">
      <c r="A44" s="112" t="s">
        <v>51</v>
      </c>
      <c r="B44" s="120"/>
      <c r="C44" s="151" t="s">
        <v>115</v>
      </c>
      <c r="D44" s="139">
        <v>132423</v>
      </c>
      <c r="E44" s="139">
        <v>117761</v>
      </c>
      <c r="F44" s="139">
        <v>3759</v>
      </c>
      <c r="G44" s="135">
        <f t="shared" si="0"/>
        <v>5981.7397602351712</v>
      </c>
      <c r="H44" s="135">
        <v>625</v>
      </c>
      <c r="I44" s="135">
        <f>1000000*(L44+M44)/D44</f>
        <v>5356.7397602351712</v>
      </c>
      <c r="J44" s="318">
        <f t="shared" si="1"/>
        <v>0.11667544588213509</v>
      </c>
      <c r="K44" s="139">
        <f>H44*D44/1000000</f>
        <v>82.764375000000001</v>
      </c>
      <c r="L44" s="139">
        <f t="shared" si="18"/>
        <v>442.66359899999998</v>
      </c>
      <c r="M44" s="139">
        <f t="shared" si="19"/>
        <v>266.69195026962211</v>
      </c>
      <c r="N44" s="114">
        <v>7.0000000000000007E-2</v>
      </c>
      <c r="O44" s="114">
        <v>0.268041237113402</v>
      </c>
      <c r="P44" s="114">
        <v>0.402061855670103</v>
      </c>
      <c r="Q44" s="114">
        <v>0.32989690721649478</v>
      </c>
      <c r="R44" s="318">
        <v>0.63500000000000001</v>
      </c>
      <c r="S44" s="139">
        <f t="shared" si="10"/>
        <v>38.402061855670098</v>
      </c>
      <c r="T44" s="318">
        <f t="shared" ref="T44:T45" si="23">T$6</f>
        <v>1.246</v>
      </c>
      <c r="U44" s="135">
        <v>260.91725810577788</v>
      </c>
      <c r="V44" s="135">
        <v>318.17963345341889</v>
      </c>
      <c r="W44" s="135">
        <v>746.90054801271947</v>
      </c>
      <c r="X44" s="135">
        <v>444.26465929732552</v>
      </c>
      <c r="Y44" s="135">
        <f t="shared" si="11"/>
        <v>429.01490048661395</v>
      </c>
      <c r="Z44" s="135">
        <f>Y44*D44*12/1000000</f>
        <v>681.73728200566666</v>
      </c>
      <c r="AA44" s="135">
        <f>Y44*12+H44</f>
        <v>5773.1788058393677</v>
      </c>
      <c r="AB44" s="296">
        <f>G44/(Y44*12)</f>
        <v>1.1619137535491832</v>
      </c>
      <c r="AC44" s="296">
        <f>K44/Z44</f>
        <v>0.1214021547369505</v>
      </c>
      <c r="AD44" s="139">
        <v>18</v>
      </c>
      <c r="AE44" s="139">
        <v>30</v>
      </c>
      <c r="AF44" s="139">
        <v>26</v>
      </c>
      <c r="AG44" s="139">
        <v>11</v>
      </c>
      <c r="AH44" s="115">
        <v>9</v>
      </c>
      <c r="AI44" s="117" t="s">
        <v>36</v>
      </c>
      <c r="AJ44" s="118" t="s">
        <v>36</v>
      </c>
      <c r="AK44" s="119" t="s">
        <v>36</v>
      </c>
      <c r="AL44" s="35">
        <v>40</v>
      </c>
    </row>
    <row r="45" spans="1:38">
      <c r="A45" s="112" t="s">
        <v>52</v>
      </c>
      <c r="B45" s="120"/>
      <c r="C45" s="151" t="s">
        <v>115</v>
      </c>
      <c r="D45" s="139">
        <v>57013</v>
      </c>
      <c r="E45" s="139">
        <v>44869</v>
      </c>
      <c r="F45" s="139">
        <v>1888</v>
      </c>
      <c r="G45" s="135">
        <f t="shared" si="0"/>
        <v>3712.0287882119092</v>
      </c>
      <c r="H45" s="135">
        <v>1331</v>
      </c>
      <c r="I45" s="135">
        <f>1000000*(L45+M45)/D45</f>
        <v>2381.0287882119092</v>
      </c>
      <c r="J45" s="318">
        <f t="shared" si="1"/>
        <v>0.55900206103746708</v>
      </c>
      <c r="K45" s="139">
        <f>H45*D45/1000000</f>
        <v>75.884303000000003</v>
      </c>
      <c r="L45" s="139">
        <f t="shared" si="18"/>
        <v>84.712671999999998</v>
      </c>
      <c r="M45" s="139">
        <f t="shared" si="19"/>
        <v>51.036922302325578</v>
      </c>
      <c r="N45" s="114">
        <v>7.0000000000000007E-2</v>
      </c>
      <c r="O45" s="114">
        <v>0.23655913978494625</v>
      </c>
      <c r="P45" s="114">
        <v>0.40860215053763438</v>
      </c>
      <c r="Q45" s="114">
        <v>0.35483870967741937</v>
      </c>
      <c r="R45" s="318">
        <v>0.63500000000000001</v>
      </c>
      <c r="S45" s="139">
        <f t="shared" si="10"/>
        <v>37.903225806451616</v>
      </c>
      <c r="T45" s="318">
        <f t="shared" si="23"/>
        <v>1.246</v>
      </c>
      <c r="U45" s="135">
        <v>195.24816825460368</v>
      </c>
      <c r="V45" s="135">
        <v>238.09843418834288</v>
      </c>
      <c r="W45" s="135">
        <v>558.91651217920787</v>
      </c>
      <c r="X45" s="135">
        <v>341.80048497496955</v>
      </c>
      <c r="Y45" s="135">
        <f t="shared" si="11"/>
        <v>330.06789529408712</v>
      </c>
      <c r="Z45" s="135">
        <f>Y45*D45*12/1000000</f>
        <v>225.81793097282147</v>
      </c>
      <c r="AA45" s="135">
        <f>Y45*12+H45</f>
        <v>5291.8147435290457</v>
      </c>
      <c r="AB45" s="296">
        <f>G45/(Y45*12)</f>
        <v>0.93718818691947436</v>
      </c>
      <c r="AC45" s="296">
        <f>K45/Z45</f>
        <v>0.33604197272152464</v>
      </c>
      <c r="AD45" s="139">
        <v>13</v>
      </c>
      <c r="AE45" s="139">
        <v>8</v>
      </c>
      <c r="AF45" s="139">
        <v>14</v>
      </c>
      <c r="AG45" s="139">
        <v>26</v>
      </c>
      <c r="AH45" s="115">
        <v>30</v>
      </c>
      <c r="AI45" s="117" t="s">
        <v>36</v>
      </c>
      <c r="AJ45" s="118" t="s">
        <v>36</v>
      </c>
      <c r="AK45" s="119" t="s">
        <v>36</v>
      </c>
      <c r="AL45" s="35">
        <v>41</v>
      </c>
    </row>
    <row r="46" spans="1:38">
      <c r="A46" s="112" t="s">
        <v>53</v>
      </c>
      <c r="B46" s="120"/>
      <c r="C46" s="151" t="s">
        <v>115</v>
      </c>
      <c r="D46" s="139">
        <v>101778</v>
      </c>
      <c r="E46" s="139">
        <v>89341</v>
      </c>
      <c r="F46" s="139">
        <v>3455</v>
      </c>
      <c r="G46" s="135">
        <f t="shared" si="0"/>
        <v>5595.9870092816582</v>
      </c>
      <c r="H46" s="135">
        <v>736</v>
      </c>
      <c r="I46" s="135">
        <f>1000000*(L46+M46)/D46</f>
        <v>4859.9870092816582</v>
      </c>
      <c r="J46" s="318">
        <f t="shared" si="1"/>
        <v>0.15144073401726771</v>
      </c>
      <c r="K46" s="139">
        <f>H46*D46/1000000</f>
        <v>74.908608000000001</v>
      </c>
      <c r="L46" s="139">
        <f t="shared" si="18"/>
        <v>308.67315500000001</v>
      </c>
      <c r="M46" s="139">
        <f t="shared" si="19"/>
        <v>185.96660283066862</v>
      </c>
      <c r="N46" s="114">
        <v>0.03</v>
      </c>
      <c r="O46" s="114">
        <v>0.32608695652173914</v>
      </c>
      <c r="P46" s="114">
        <v>0.39130434782608703</v>
      </c>
      <c r="Q46" s="114">
        <v>0.28260869565217395</v>
      </c>
      <c r="R46" s="318">
        <v>0.63500000000000001</v>
      </c>
      <c r="S46" s="139">
        <f t="shared" si="10"/>
        <v>39.347826086956523</v>
      </c>
      <c r="T46" s="318">
        <f t="shared" ref="T46" si="24">T$7</f>
        <v>1.262</v>
      </c>
      <c r="U46" s="135">
        <v>266.3787298371343</v>
      </c>
      <c r="V46" s="135">
        <v>324.83971062200203</v>
      </c>
      <c r="W46" s="135">
        <v>762.53453197652823</v>
      </c>
      <c r="X46" s="135">
        <v>429.47270987930261</v>
      </c>
      <c r="Y46" s="135">
        <f t="shared" si="11"/>
        <v>423.07145657278147</v>
      </c>
      <c r="Z46" s="135">
        <f>Y46*D46*12/1000000</f>
        <v>516.71240048477466</v>
      </c>
      <c r="AA46" s="135">
        <f>Y46*12+H46</f>
        <v>5812.8574788733777</v>
      </c>
      <c r="AB46" s="296">
        <f>G46/(Y46*12)</f>
        <v>1.1022541075002725</v>
      </c>
      <c r="AC46" s="296">
        <f>K46/Z46</f>
        <v>0.14497157012241521</v>
      </c>
      <c r="AD46" s="139">
        <v>20</v>
      </c>
      <c r="AE46" s="139">
        <v>27</v>
      </c>
      <c r="AF46" s="139">
        <v>23</v>
      </c>
      <c r="AG46" s="139">
        <v>16</v>
      </c>
      <c r="AH46" s="115">
        <v>12</v>
      </c>
      <c r="AI46" s="117" t="s">
        <v>36</v>
      </c>
      <c r="AJ46" s="118" t="s">
        <v>36</v>
      </c>
      <c r="AK46" s="119" t="s">
        <v>36</v>
      </c>
      <c r="AL46" s="35">
        <v>42</v>
      </c>
    </row>
    <row r="47" spans="1:38">
      <c r="A47" s="112" t="s">
        <v>67</v>
      </c>
      <c r="B47" s="120"/>
      <c r="C47" s="151" t="s">
        <v>119</v>
      </c>
      <c r="D47" s="139">
        <v>272539</v>
      </c>
      <c r="E47" s="139">
        <v>237337</v>
      </c>
      <c r="F47" s="139">
        <v>2470</v>
      </c>
      <c r="G47" s="135">
        <f t="shared" si="0"/>
        <v>3873.862058738212</v>
      </c>
      <c r="H47" s="135">
        <v>427</v>
      </c>
      <c r="I47" s="135">
        <f>1000000*(L47+M47)/D47</f>
        <v>3446.862058738212</v>
      </c>
      <c r="J47" s="318">
        <f t="shared" si="1"/>
        <v>0.12388079149193203</v>
      </c>
      <c r="K47" s="139">
        <f>H47*D47/1000000</f>
        <v>116.37415300000001</v>
      </c>
      <c r="L47" s="139">
        <f t="shared" si="18"/>
        <v>586.22239000000002</v>
      </c>
      <c r="M47" s="139">
        <f>L47*(4410/2752-1)</f>
        <v>353.1819486264535</v>
      </c>
      <c r="N47" s="114">
        <v>0.06</v>
      </c>
      <c r="O47" s="114">
        <v>0.29166666666666669</v>
      </c>
      <c r="P47" s="114">
        <v>0.44791666666666663</v>
      </c>
      <c r="Q47" s="114">
        <v>0.26041666666666663</v>
      </c>
      <c r="R47" s="318">
        <v>0.63500000000000001</v>
      </c>
      <c r="S47" s="139">
        <f t="shared" si="10"/>
        <v>39.791666666666664</v>
      </c>
      <c r="T47" s="318">
        <f>T$8</f>
        <v>1.278</v>
      </c>
      <c r="U47" s="135">
        <v>253.59532842434663</v>
      </c>
      <c r="V47" s="135">
        <v>309.25046969151134</v>
      </c>
      <c r="W47" s="135">
        <v>725.93948040479665</v>
      </c>
      <c r="X47" s="135">
        <v>401.53048336183963</v>
      </c>
      <c r="Y47" s="135">
        <f t="shared" si="11"/>
        <v>389.40916407537657</v>
      </c>
      <c r="Z47" s="135">
        <f>Y47*D47*12/1000000</f>
        <v>1273.5502100152685</v>
      </c>
      <c r="AA47" s="135">
        <f>Y47*12+H47</f>
        <v>5099.9099689045188</v>
      </c>
      <c r="AB47" s="296">
        <f>G47/(Y47*12)</f>
        <v>0.8290042146149823</v>
      </c>
      <c r="AC47" s="296">
        <f>K47/Z47</f>
        <v>9.1377750233031491E-2</v>
      </c>
      <c r="AD47" s="139">
        <v>8</v>
      </c>
      <c r="AE47" s="139">
        <v>11</v>
      </c>
      <c r="AF47" s="139">
        <v>9</v>
      </c>
      <c r="AG47" s="139">
        <v>6</v>
      </c>
      <c r="AH47" s="115">
        <v>10</v>
      </c>
      <c r="AI47" s="117" t="s">
        <v>36</v>
      </c>
      <c r="AJ47" s="119" t="s">
        <v>36</v>
      </c>
      <c r="AK47" s="119" t="s">
        <v>36</v>
      </c>
      <c r="AL47" s="35">
        <v>43</v>
      </c>
    </row>
    <row r="48" spans="1:38">
      <c r="A48" s="112" t="s">
        <v>54</v>
      </c>
      <c r="B48" s="120"/>
      <c r="C48" s="151" t="s">
        <v>115</v>
      </c>
      <c r="D48" s="139">
        <v>61494</v>
      </c>
      <c r="E48" s="139">
        <v>57724</v>
      </c>
      <c r="F48" s="139">
        <v>4107</v>
      </c>
      <c r="G48" s="135">
        <f t="shared" si="0"/>
        <v>8008.8667565695569</v>
      </c>
      <c r="H48" s="135">
        <v>1831</v>
      </c>
      <c r="I48" s="135">
        <f>1000000*(L48+M48)/D48</f>
        <v>6177.8667565695569</v>
      </c>
      <c r="J48" s="318">
        <f t="shared" si="1"/>
        <v>0.29638062330381448</v>
      </c>
      <c r="K48" s="139">
        <f>H48*D48/1000000</f>
        <v>112.59551399999999</v>
      </c>
      <c r="L48" s="139">
        <f t="shared" si="18"/>
        <v>237.07246799999999</v>
      </c>
      <c r="M48" s="139">
        <f t="shared" si="19"/>
        <v>142.82927032848838</v>
      </c>
      <c r="N48" s="114">
        <v>0.03</v>
      </c>
      <c r="O48" s="114">
        <v>0.2978723404255319</v>
      </c>
      <c r="P48" s="114">
        <v>0.39361702127659576</v>
      </c>
      <c r="Q48" s="114">
        <v>0.30851063829787234</v>
      </c>
      <c r="R48" s="318">
        <v>0.63500000000000001</v>
      </c>
      <c r="S48" s="139">
        <f t="shared" si="10"/>
        <v>38.829787234042556</v>
      </c>
      <c r="T48" s="318">
        <f t="shared" ref="T48" si="25">T$7</f>
        <v>1.262</v>
      </c>
      <c r="U48" s="135">
        <v>300.73801959043357</v>
      </c>
      <c r="V48" s="135">
        <v>366.73968419520583</v>
      </c>
      <c r="W48" s="135">
        <v>860.89127745353505</v>
      </c>
      <c r="X48" s="135">
        <v>499.53063733943907</v>
      </c>
      <c r="Y48" s="135">
        <f t="shared" si="11"/>
        <v>492.08517673059998</v>
      </c>
      <c r="Z48" s="135">
        <f>Y48*D48*12/1000000</f>
        <v>363.12343029445816</v>
      </c>
      <c r="AA48" s="135">
        <f>Y48*12+H48</f>
        <v>7736.0221207672002</v>
      </c>
      <c r="AB48" s="296">
        <f>G48/(Y48*12)</f>
        <v>1.3562805680953178</v>
      </c>
      <c r="AC48" s="296">
        <f>K48/Z48</f>
        <v>0.310075045029994</v>
      </c>
      <c r="AD48" s="139">
        <v>37</v>
      </c>
      <c r="AE48" s="139">
        <v>41</v>
      </c>
      <c r="AF48" s="139">
        <v>30</v>
      </c>
      <c r="AG48" s="139">
        <v>24</v>
      </c>
      <c r="AH48" s="115">
        <v>18</v>
      </c>
      <c r="AI48" s="117" t="s">
        <v>36</v>
      </c>
      <c r="AJ48" s="118" t="s">
        <v>36</v>
      </c>
      <c r="AK48" s="119" t="s">
        <v>36</v>
      </c>
      <c r="AL48" s="35">
        <v>44</v>
      </c>
    </row>
    <row r="49" spans="1:38">
      <c r="A49" s="112" t="s">
        <v>55</v>
      </c>
      <c r="B49" s="120"/>
      <c r="C49" s="151" t="s">
        <v>115</v>
      </c>
      <c r="D49" s="139">
        <v>357584</v>
      </c>
      <c r="E49" s="139">
        <v>325105</v>
      </c>
      <c r="F49" s="139">
        <v>3159</v>
      </c>
      <c r="G49" s="135">
        <f t="shared" si="0"/>
        <v>5056.4105493862007</v>
      </c>
      <c r="H49" s="135">
        <v>454</v>
      </c>
      <c r="I49" s="135">
        <f>1000000*(L49+M49)/D49</f>
        <v>4602.4105493862007</v>
      </c>
      <c r="J49" s="318">
        <f t="shared" si="1"/>
        <v>9.8643959535628045E-2</v>
      </c>
      <c r="K49" s="139">
        <f>H49*D49/1000000</f>
        <v>162.34313599999999</v>
      </c>
      <c r="L49" s="139">
        <f t="shared" si="18"/>
        <v>1027.006695</v>
      </c>
      <c r="M49" s="139">
        <f t="shared" si="19"/>
        <v>618.7416788917152</v>
      </c>
      <c r="N49" s="114">
        <v>7.0000000000000007E-2</v>
      </c>
      <c r="O49" s="114">
        <v>0.29473684210526313</v>
      </c>
      <c r="P49" s="114">
        <v>0.37894736842105259</v>
      </c>
      <c r="Q49" s="114">
        <v>0.32631578947368417</v>
      </c>
      <c r="R49" s="318">
        <v>0.63500000000000001</v>
      </c>
      <c r="S49" s="139">
        <f t="shared" si="10"/>
        <v>38.473684210526315</v>
      </c>
      <c r="T49" s="318">
        <f>T$6</f>
        <v>1.246</v>
      </c>
      <c r="U49" s="135">
        <v>257.38480038196712</v>
      </c>
      <c r="V49" s="135">
        <v>313.87192260319915</v>
      </c>
      <c r="W49" s="135">
        <v>736.7885507117378</v>
      </c>
      <c r="X49" s="135">
        <v>435.2274599628854</v>
      </c>
      <c r="Y49" s="135">
        <f t="shared" si="11"/>
        <v>420.28791063494589</v>
      </c>
      <c r="Z49" s="135">
        <f>Y49*D49*12/1000000</f>
        <v>1803.458786837838</v>
      </c>
      <c r="AA49" s="135">
        <f>Y49*12+H49</f>
        <v>5497.4549276193502</v>
      </c>
      <c r="AB49" s="296">
        <f>G49/(Y49*12)</f>
        <v>1.0025687989588055</v>
      </c>
      <c r="AC49" s="296">
        <f>K49/Z49</f>
        <v>9.001765783883002E-2</v>
      </c>
      <c r="AD49" s="139">
        <v>16</v>
      </c>
      <c r="AE49" s="139">
        <v>21</v>
      </c>
      <c r="AF49" s="139">
        <v>19</v>
      </c>
      <c r="AG49" s="139">
        <v>5</v>
      </c>
      <c r="AH49" s="115">
        <v>4</v>
      </c>
      <c r="AI49" s="117" t="s">
        <v>36</v>
      </c>
      <c r="AJ49" s="118" t="s">
        <v>36</v>
      </c>
      <c r="AK49" s="119" t="s">
        <v>36</v>
      </c>
      <c r="AL49" s="35">
        <v>45</v>
      </c>
    </row>
    <row r="50" spans="1:38">
      <c r="A50" s="112" t="s">
        <v>56</v>
      </c>
      <c r="B50" s="120"/>
      <c r="C50" s="151" t="s">
        <v>115</v>
      </c>
      <c r="D50" s="139">
        <v>10597</v>
      </c>
      <c r="E50" s="139">
        <v>9001</v>
      </c>
      <c r="F50" s="139">
        <v>2597</v>
      </c>
      <c r="G50" s="135">
        <f t="shared" si="0"/>
        <v>10623.84143336146</v>
      </c>
      <c r="H50" s="135">
        <v>7089</v>
      </c>
      <c r="I50" s="135">
        <f>1000000*(L50+M50)/D50</f>
        <v>3534.8414333614601</v>
      </c>
      <c r="J50" s="318">
        <f t="shared" si="1"/>
        <v>2.0054647807097559</v>
      </c>
      <c r="K50" s="139">
        <f>H50*D50/1000000</f>
        <v>75.122133000000005</v>
      </c>
      <c r="L50" s="139">
        <f t="shared" si="18"/>
        <v>23.375596999999999</v>
      </c>
      <c r="M50" s="139">
        <f t="shared" si="19"/>
        <v>14.083117669331395</v>
      </c>
      <c r="N50" s="114">
        <v>0.19</v>
      </c>
      <c r="O50" s="114">
        <v>0.33707865168539325</v>
      </c>
      <c r="P50" s="114">
        <v>0.3932584269662921</v>
      </c>
      <c r="Q50" s="114">
        <v>0.2696629213483146</v>
      </c>
      <c r="R50" s="318">
        <v>0.63500000000000001</v>
      </c>
      <c r="S50" s="139">
        <f t="shared" si="10"/>
        <v>39.606741573033709</v>
      </c>
      <c r="T50" s="318">
        <f>T$8</f>
        <v>1.278</v>
      </c>
      <c r="U50" s="135">
        <v>234.94568096422077</v>
      </c>
      <c r="V50" s="135">
        <v>286.50818728270536</v>
      </c>
      <c r="W50" s="135">
        <v>672.55443024109161</v>
      </c>
      <c r="X50" s="135">
        <v>373.22992482705064</v>
      </c>
      <c r="Y50" s="135">
        <f t="shared" si="11"/>
        <v>337.55112990050856</v>
      </c>
      <c r="Z50" s="135">
        <f>Y50*D50*12/1000000</f>
        <v>42.924351882668269</v>
      </c>
      <c r="AA50" s="135">
        <f>Y50*12+H50</f>
        <v>11139.613558806102</v>
      </c>
      <c r="AB50" s="296">
        <f>G50/(Y50*12)</f>
        <v>2.6227733846061541</v>
      </c>
      <c r="AC50" s="296">
        <f>K50/Z50</f>
        <v>1.750105236424836</v>
      </c>
      <c r="AD50" s="139">
        <v>45</v>
      </c>
      <c r="AE50" s="139">
        <v>47</v>
      </c>
      <c r="AF50" s="139">
        <v>49</v>
      </c>
      <c r="AG50" s="139">
        <v>49</v>
      </c>
      <c r="AH50" s="115">
        <v>48</v>
      </c>
      <c r="AI50" s="117" t="s">
        <v>36</v>
      </c>
      <c r="AJ50" s="118" t="s">
        <v>36</v>
      </c>
      <c r="AK50" s="119" t="s">
        <v>36</v>
      </c>
      <c r="AL50" s="35">
        <v>46</v>
      </c>
    </row>
    <row r="51" spans="1:38">
      <c r="A51" s="112" t="s">
        <v>57</v>
      </c>
      <c r="B51" s="120"/>
      <c r="C51" s="151" t="s">
        <v>115</v>
      </c>
      <c r="D51" s="139">
        <v>154668</v>
      </c>
      <c r="E51" s="139">
        <v>131515</v>
      </c>
      <c r="F51" s="139">
        <v>2616</v>
      </c>
      <c r="G51" s="135">
        <f t="shared" si="0"/>
        <v>4055.533651712205</v>
      </c>
      <c r="H51" s="135">
        <v>491</v>
      </c>
      <c r="I51" s="135">
        <f>1000000*(L51+M51)/D51</f>
        <v>3564.533651712205</v>
      </c>
      <c r="J51" s="318">
        <f t="shared" si="1"/>
        <v>0.13774592919445458</v>
      </c>
      <c r="K51" s="139">
        <f>H51*D51/1000000</f>
        <v>75.941987999999995</v>
      </c>
      <c r="L51" s="139">
        <f t="shared" si="18"/>
        <v>344.04324000000003</v>
      </c>
      <c r="M51" s="139">
        <f t="shared" si="19"/>
        <v>207.27605084302328</v>
      </c>
      <c r="N51" s="114">
        <v>0.09</v>
      </c>
      <c r="O51" s="114">
        <v>0.27659574468085113</v>
      </c>
      <c r="P51" s="114">
        <v>0.4042553191489362</v>
      </c>
      <c r="Q51" s="114">
        <v>0.31914893617021278</v>
      </c>
      <c r="R51" s="318">
        <v>0.63500000000000001</v>
      </c>
      <c r="S51" s="139">
        <f t="shared" si="10"/>
        <v>38.61702127659575</v>
      </c>
      <c r="T51" s="318">
        <f t="shared" ref="T51:T53" si="26">T$7</f>
        <v>1.262</v>
      </c>
      <c r="U51" s="135">
        <v>240.56004007459583</v>
      </c>
      <c r="V51" s="135">
        <v>293.35470535814352</v>
      </c>
      <c r="W51" s="135">
        <v>688.6260689158288</v>
      </c>
      <c r="X51" s="135">
        <v>404.90236077684904</v>
      </c>
      <c r="Y51" s="135">
        <f t="shared" si="11"/>
        <v>386.79725759250863</v>
      </c>
      <c r="Z51" s="135">
        <f>Y51*D51*12/1000000</f>
        <v>717.90189884781739</v>
      </c>
      <c r="AA51" s="135">
        <f>Y51*12+H51</f>
        <v>5132.5670911101033</v>
      </c>
      <c r="AB51" s="296">
        <f>G51/(Y51*12)</f>
        <v>0.87374233143794988</v>
      </c>
      <c r="AC51" s="296">
        <f>K51/Z51</f>
        <v>0.10578323879889662</v>
      </c>
      <c r="AD51" s="139">
        <v>10</v>
      </c>
      <c r="AE51" s="139">
        <v>12</v>
      </c>
      <c r="AF51" s="139">
        <v>12</v>
      </c>
      <c r="AG51" s="139">
        <v>9</v>
      </c>
      <c r="AH51" s="115">
        <v>11</v>
      </c>
      <c r="AI51" s="117" t="s">
        <v>36</v>
      </c>
      <c r="AJ51" s="118" t="s">
        <v>36</v>
      </c>
      <c r="AK51" s="119" t="s">
        <v>36</v>
      </c>
      <c r="AL51" s="35">
        <v>47</v>
      </c>
    </row>
    <row r="52" spans="1:38">
      <c r="A52" s="112" t="s">
        <v>58</v>
      </c>
      <c r="B52" s="120"/>
      <c r="C52" s="151" t="s">
        <v>115</v>
      </c>
      <c r="D52" s="139">
        <v>69221</v>
      </c>
      <c r="E52" s="139">
        <v>54795</v>
      </c>
      <c r="F52" s="139">
        <v>2130</v>
      </c>
      <c r="G52" s="135">
        <f t="shared" si="0"/>
        <v>3796.9221124378173</v>
      </c>
      <c r="H52" s="135">
        <v>1095</v>
      </c>
      <c r="I52" s="135">
        <f>1000000*(L52+M52)/D52</f>
        <v>2701.9221124378173</v>
      </c>
      <c r="J52" s="318">
        <f t="shared" si="1"/>
        <v>0.40526704857973606</v>
      </c>
      <c r="K52" s="139">
        <f>H52*D52/1000000</f>
        <v>75.796994999999995</v>
      </c>
      <c r="L52" s="139">
        <f t="shared" si="18"/>
        <v>116.71335000000001</v>
      </c>
      <c r="M52" s="139">
        <f t="shared" si="19"/>
        <v>70.316400545058144</v>
      </c>
      <c r="N52" s="114">
        <v>0.06</v>
      </c>
      <c r="O52" s="114">
        <v>0.26595744680851063</v>
      </c>
      <c r="P52" s="114">
        <v>0.4468085106382978</v>
      </c>
      <c r="Q52" s="114">
        <v>0.28723404255319146</v>
      </c>
      <c r="R52" s="318">
        <v>0.63500000000000001</v>
      </c>
      <c r="S52" s="139">
        <f t="shared" si="10"/>
        <v>39.255319148936167</v>
      </c>
      <c r="T52" s="318">
        <f t="shared" si="26"/>
        <v>1.262</v>
      </c>
      <c r="U52" s="135">
        <v>211.48642568706182</v>
      </c>
      <c r="V52" s="135">
        <v>257.90043132448801</v>
      </c>
      <c r="W52" s="135">
        <v>605.40007353166436</v>
      </c>
      <c r="X52" s="135">
        <v>345.37000790595721</v>
      </c>
      <c r="Y52" s="135">
        <f t="shared" si="11"/>
        <v>335.07458817741349</v>
      </c>
      <c r="Z52" s="135">
        <f>Y52*D52*12/1000000</f>
        <v>278.33037681874492</v>
      </c>
      <c r="AA52" s="135">
        <f>Y52*12+H52</f>
        <v>5115.8950581289619</v>
      </c>
      <c r="AB52" s="296">
        <f>G52/(Y52*12)</f>
        <v>0.94429773907221404</v>
      </c>
      <c r="AC52" s="296">
        <f>K52/Z52</f>
        <v>0.27232742565271889</v>
      </c>
      <c r="AD52" s="139">
        <v>9</v>
      </c>
      <c r="AE52" s="139">
        <v>10</v>
      </c>
      <c r="AF52" s="139">
        <v>15</v>
      </c>
      <c r="AG52" s="139">
        <v>22</v>
      </c>
      <c r="AH52" s="115">
        <v>24</v>
      </c>
      <c r="AI52" s="117" t="s">
        <v>36</v>
      </c>
      <c r="AJ52" s="118" t="s">
        <v>36</v>
      </c>
      <c r="AK52" s="119" t="s">
        <v>36</v>
      </c>
      <c r="AL52" s="35">
        <v>48</v>
      </c>
    </row>
    <row r="53" spans="1:38">
      <c r="A53" s="112" t="s">
        <v>59</v>
      </c>
      <c r="B53" s="120"/>
      <c r="C53" s="151" t="s">
        <v>115</v>
      </c>
      <c r="D53" s="139">
        <v>318077</v>
      </c>
      <c r="E53" s="139">
        <v>258455</v>
      </c>
      <c r="F53" s="139">
        <v>2322</v>
      </c>
      <c r="G53" s="135">
        <f t="shared" si="0"/>
        <v>3368.4657066134928</v>
      </c>
      <c r="H53" s="135">
        <v>345</v>
      </c>
      <c r="I53" s="135">
        <f>1000000*(L53+M53)/D53</f>
        <v>3023.4657066134928</v>
      </c>
      <c r="J53" s="318">
        <f t="shared" si="1"/>
        <v>0.11410746258684235</v>
      </c>
      <c r="K53" s="139">
        <f>H53*D53/1000000</f>
        <v>109.736565</v>
      </c>
      <c r="L53" s="139">
        <f t="shared" si="18"/>
        <v>600.13251000000002</v>
      </c>
      <c r="M53" s="139">
        <f t="shared" si="19"/>
        <v>361.56239156250001</v>
      </c>
      <c r="N53" s="114">
        <v>0.03</v>
      </c>
      <c r="O53" s="114">
        <v>0.32098765432098769</v>
      </c>
      <c r="P53" s="114">
        <v>0.37037037037037041</v>
      </c>
      <c r="Q53" s="114">
        <v>0.30864197530864196</v>
      </c>
      <c r="R53" s="318">
        <v>0.63500000000000001</v>
      </c>
      <c r="S53" s="139">
        <f t="shared" si="10"/>
        <v>38.827160493827165</v>
      </c>
      <c r="T53" s="318">
        <f t="shared" si="26"/>
        <v>1.262</v>
      </c>
      <c r="U53" s="135">
        <v>220.31850575909411</v>
      </c>
      <c r="V53" s="135">
        <v>268.67084958027039</v>
      </c>
      <c r="W53" s="135">
        <v>630.68274549358637</v>
      </c>
      <c r="X53" s="135">
        <v>364.88241079610145</v>
      </c>
      <c r="Y53" s="135">
        <f t="shared" si="11"/>
        <v>359.44387026751616</v>
      </c>
      <c r="Z53" s="135">
        <f>Y53*D53*12/1000000</f>
        <v>1371.9699350769688</v>
      </c>
      <c r="AA53" s="135">
        <f>Y53*12+H53</f>
        <v>4658.3264432101942</v>
      </c>
      <c r="AB53" s="296">
        <f>G53/(Y53*12)</f>
        <v>0.78094383788547928</v>
      </c>
      <c r="AC53" s="296">
        <f>K53/Z53</f>
        <v>7.9984671817056749E-2</v>
      </c>
      <c r="AD53" s="139">
        <v>5</v>
      </c>
      <c r="AE53" s="139">
        <v>5</v>
      </c>
      <c r="AF53" s="139">
        <v>7</v>
      </c>
      <c r="AG53" s="139">
        <v>4</v>
      </c>
      <c r="AH53" s="115">
        <v>7</v>
      </c>
      <c r="AI53" s="117" t="s">
        <v>36</v>
      </c>
      <c r="AJ53" s="118" t="s">
        <v>36</v>
      </c>
      <c r="AK53" s="119" t="s">
        <v>36</v>
      </c>
      <c r="AL53" s="35">
        <v>49</v>
      </c>
    </row>
    <row r="54" spans="1:38">
      <c r="A54" s="112" t="s">
        <v>60</v>
      </c>
      <c r="B54" s="120"/>
      <c r="C54" s="151" t="s">
        <v>115</v>
      </c>
      <c r="D54" s="139">
        <v>118324</v>
      </c>
      <c r="E54" s="139">
        <v>103633</v>
      </c>
      <c r="F54" s="139">
        <v>2979</v>
      </c>
      <c r="G54" s="135">
        <f t="shared" si="0"/>
        <v>4816.0550984601896</v>
      </c>
      <c r="H54" s="135">
        <v>635</v>
      </c>
      <c r="I54" s="135">
        <f>1000000*(L54+M54)/D54</f>
        <v>4181.0550984601896</v>
      </c>
      <c r="J54" s="318">
        <f t="shared" si="1"/>
        <v>0.15187553979708604</v>
      </c>
      <c r="K54" s="139">
        <f>H54*D54/1000000</f>
        <v>75.135739999999998</v>
      </c>
      <c r="L54" s="139">
        <f t="shared" si="18"/>
        <v>308.72270700000001</v>
      </c>
      <c r="M54" s="139">
        <f t="shared" si="19"/>
        <v>185.9964564702035</v>
      </c>
      <c r="N54" s="114">
        <v>0.06</v>
      </c>
      <c r="O54" s="114">
        <v>0.31182795698924726</v>
      </c>
      <c r="P54" s="114">
        <v>0.41935483870967738</v>
      </c>
      <c r="Q54" s="114">
        <v>0.26881720430107525</v>
      </c>
      <c r="R54" s="318">
        <v>0.63500000000000001</v>
      </c>
      <c r="S54" s="139">
        <f>35+(O54+P54-0.5)*20</f>
        <v>39.623655913978496</v>
      </c>
      <c r="T54" s="318">
        <f>T$8</f>
        <v>1.278</v>
      </c>
      <c r="U54" s="135">
        <v>246.19087622431314</v>
      </c>
      <c r="V54" s="135">
        <v>300.22131661705436</v>
      </c>
      <c r="W54" s="135">
        <v>704.74487468792142</v>
      </c>
      <c r="X54" s="135">
        <v>392.11600672869065</v>
      </c>
      <c r="Y54" s="135">
        <f t="shared" si="11"/>
        <v>380.27888971805459</v>
      </c>
      <c r="Z54" s="135">
        <f>Y54*D54*12/1000000</f>
        <v>539.95343216398908</v>
      </c>
      <c r="AA54" s="135">
        <f>Y54*12+H54</f>
        <v>5198.3466766166548</v>
      </c>
      <c r="AB54" s="296">
        <f>G54/(Y54*12)</f>
        <v>1.0553778706181705</v>
      </c>
      <c r="AC54" s="296">
        <f>K54/Z54</f>
        <v>0.13915225929553968</v>
      </c>
      <c r="AD54" s="139">
        <v>11</v>
      </c>
      <c r="AE54" s="139">
        <v>18</v>
      </c>
      <c r="AF54" s="139">
        <v>22</v>
      </c>
      <c r="AG54" s="139">
        <v>15</v>
      </c>
      <c r="AH54" s="115">
        <v>13</v>
      </c>
      <c r="AI54" s="117" t="s">
        <v>36</v>
      </c>
      <c r="AJ54" s="118" t="s">
        <v>36</v>
      </c>
      <c r="AK54" s="119" t="s">
        <v>36</v>
      </c>
      <c r="AL54" s="35">
        <v>50</v>
      </c>
    </row>
    <row r="55" spans="1:38">
      <c r="A55" s="112" t="s">
        <v>61</v>
      </c>
      <c r="B55" s="120"/>
      <c r="C55" s="151" t="s">
        <v>115</v>
      </c>
      <c r="D55" s="139">
        <v>13104</v>
      </c>
      <c r="E55" s="139">
        <v>11800</v>
      </c>
      <c r="F55" s="139">
        <v>3004</v>
      </c>
      <c r="G55" s="135">
        <f t="shared" si="0"/>
        <v>10574.791480322005</v>
      </c>
      <c r="H55" s="135">
        <v>6240</v>
      </c>
      <c r="I55" s="135">
        <f>1000000*(L55+M55)/D55</f>
        <v>4334.7914803220046</v>
      </c>
      <c r="J55" s="318">
        <f t="shared" si="1"/>
        <v>1.4395156095343413</v>
      </c>
      <c r="K55" s="139">
        <f>H55*D55/1000000</f>
        <v>81.768960000000007</v>
      </c>
      <c r="L55" s="139">
        <f t="shared" si="18"/>
        <v>35.447200000000002</v>
      </c>
      <c r="M55" s="139">
        <f t="shared" si="19"/>
        <v>21.355907558139538</v>
      </c>
      <c r="N55" s="114">
        <v>0.09</v>
      </c>
      <c r="O55" s="114">
        <v>0.30927835051546393</v>
      </c>
      <c r="P55" s="114">
        <v>0.40206185567010305</v>
      </c>
      <c r="Q55" s="114">
        <v>0.28865979381443302</v>
      </c>
      <c r="R55" s="318">
        <v>0.63500000000000001</v>
      </c>
      <c r="S55" s="139">
        <f t="shared" si="10"/>
        <v>39.226804123711339</v>
      </c>
      <c r="T55" s="318">
        <f t="shared" ref="T55:T58" si="27">T$7</f>
        <v>1.262</v>
      </c>
      <c r="U55" s="135">
        <v>308.64362681937473</v>
      </c>
      <c r="V55" s="135">
        <v>376.38030064423788</v>
      </c>
      <c r="W55" s="135">
        <v>883.52183249820143</v>
      </c>
      <c r="X55" s="135">
        <v>501.82218391398101</v>
      </c>
      <c r="Y55" s="135">
        <f>X55*(R55/T55)*N55+X55*(1-N55)</f>
        <v>479.38333618159913</v>
      </c>
      <c r="Z55" s="135">
        <f>Y55*D55*12/1000000</f>
        <v>75.382070847884108</v>
      </c>
      <c r="AA55" s="296">
        <f>Y55*12+H55</f>
        <v>11992.60003417919</v>
      </c>
      <c r="AB55" s="296">
        <f>G55/(Y55*12)</f>
        <v>1.8382629450147181</v>
      </c>
      <c r="AC55" s="296">
        <f>K55/Z55</f>
        <v>1.0847268996497086</v>
      </c>
      <c r="AD55" s="139">
        <v>47</v>
      </c>
      <c r="AE55" s="139">
        <v>46</v>
      </c>
      <c r="AF55" s="139">
        <v>44</v>
      </c>
      <c r="AG55" s="139">
        <v>44</v>
      </c>
      <c r="AH55" s="115">
        <v>42</v>
      </c>
      <c r="AI55" s="117" t="s">
        <v>36</v>
      </c>
      <c r="AJ55" s="118" t="s">
        <v>36</v>
      </c>
      <c r="AK55" s="119" t="s">
        <v>36</v>
      </c>
      <c r="AL55" s="35">
        <v>51</v>
      </c>
    </row>
    <row r="56" spans="1:38">
      <c r="A56" s="112" t="s">
        <v>62</v>
      </c>
      <c r="B56" s="120"/>
      <c r="C56" s="151" t="s">
        <v>115</v>
      </c>
      <c r="D56" s="139">
        <v>151352</v>
      </c>
      <c r="E56" s="139">
        <v>120565</v>
      </c>
      <c r="F56" s="139">
        <v>1945</v>
      </c>
      <c r="G56" s="135">
        <f t="shared" si="0"/>
        <v>3037.806375094382</v>
      </c>
      <c r="H56" s="135">
        <v>555</v>
      </c>
      <c r="I56" s="135">
        <f>1000000*(L56+M56)/D56</f>
        <v>2482.806375094382</v>
      </c>
      <c r="J56" s="318">
        <f t="shared" si="1"/>
        <v>0.22353736705662441</v>
      </c>
      <c r="K56" s="139">
        <f>H56*D56/1000000</f>
        <v>84.000360000000001</v>
      </c>
      <c r="L56" s="139">
        <f t="shared" si="18"/>
        <v>234.49892500000001</v>
      </c>
      <c r="M56" s="139">
        <f t="shared" si="19"/>
        <v>141.27878548328491</v>
      </c>
      <c r="N56" s="114">
        <v>0.05</v>
      </c>
      <c r="O56" s="114">
        <v>0.2978723404255319</v>
      </c>
      <c r="P56" s="114">
        <v>0.42553191489361697</v>
      </c>
      <c r="Q56" s="114">
        <v>0.27659574468085107</v>
      </c>
      <c r="R56" s="318">
        <v>0.63500000000000001</v>
      </c>
      <c r="S56" s="139">
        <f t="shared" si="10"/>
        <v>39.468085106382979</v>
      </c>
      <c r="T56" s="318">
        <f t="shared" si="27"/>
        <v>1.262</v>
      </c>
      <c r="U56" s="135">
        <v>214.70352786352865</v>
      </c>
      <c r="V56" s="135">
        <v>261.82357691754663</v>
      </c>
      <c r="W56" s="135">
        <v>614.60933548720072</v>
      </c>
      <c r="X56" s="135">
        <v>345.36685722923301</v>
      </c>
      <c r="Y56" s="135">
        <f t="shared" si="11"/>
        <v>336.78741905638316</v>
      </c>
      <c r="Z56" s="135">
        <f>Y56*D56*12/1000000</f>
        <v>611.68139338826052</v>
      </c>
      <c r="AA56" s="135">
        <f>Y56*12+H56</f>
        <v>4596.4490286765977</v>
      </c>
      <c r="AB56" s="296">
        <f>G56/(Y56*12)</f>
        <v>0.75166267186329805</v>
      </c>
      <c r="AC56" s="296">
        <f>K56/Z56</f>
        <v>0.13732698249116326</v>
      </c>
      <c r="AD56" s="139">
        <v>4</v>
      </c>
      <c r="AE56" s="139">
        <v>1</v>
      </c>
      <c r="AF56" s="139">
        <v>4</v>
      </c>
      <c r="AG56" s="139">
        <v>14</v>
      </c>
      <c r="AH56" s="115">
        <v>16</v>
      </c>
      <c r="AI56" s="117" t="s">
        <v>36</v>
      </c>
      <c r="AJ56" s="117" t="s">
        <v>36</v>
      </c>
      <c r="AK56" s="119" t="s">
        <v>36</v>
      </c>
      <c r="AL56" s="35">
        <v>52</v>
      </c>
    </row>
    <row r="57" spans="1:38">
      <c r="A57" s="112" t="s">
        <v>63</v>
      </c>
      <c r="B57" s="120"/>
      <c r="C57" s="151" t="s">
        <v>115</v>
      </c>
      <c r="D57" s="139">
        <v>733757</v>
      </c>
      <c r="E57" s="139">
        <v>614626</v>
      </c>
      <c r="F57" s="139">
        <v>2350</v>
      </c>
      <c r="G57" s="135">
        <f t="shared" si="0"/>
        <v>3256.3994813242311</v>
      </c>
      <c r="H57" s="135">
        <v>102</v>
      </c>
      <c r="I57" s="135">
        <f>1000000*(L57+M57)/D57</f>
        <v>3154.3994813242311</v>
      </c>
      <c r="J57" s="318">
        <f t="shared" si="1"/>
        <v>3.2335790252279631E-2</v>
      </c>
      <c r="K57" s="139">
        <f>H57*D57/1000000</f>
        <v>74.843214000000003</v>
      </c>
      <c r="L57" s="139">
        <f t="shared" si="18"/>
        <v>1444.3711000000001</v>
      </c>
      <c r="M57" s="139">
        <f t="shared" si="19"/>
        <v>870.19160021802327</v>
      </c>
      <c r="N57" s="114">
        <v>0.08</v>
      </c>
      <c r="O57" s="114">
        <v>0.32967032967032966</v>
      </c>
      <c r="P57" s="114">
        <v>0.37362637362637363</v>
      </c>
      <c r="Q57" s="114">
        <v>0.29670329670329676</v>
      </c>
      <c r="R57" s="318">
        <v>0.63500000000000001</v>
      </c>
      <c r="S57" s="139">
        <f t="shared" si="10"/>
        <v>39.065934065934066</v>
      </c>
      <c r="T57" s="318">
        <f t="shared" si="27"/>
        <v>1.262</v>
      </c>
      <c r="U57" s="135">
        <v>229.61220847926862</v>
      </c>
      <c r="V57" s="135">
        <v>280.00420079819401</v>
      </c>
      <c r="W57" s="135">
        <v>657.28685633378257</v>
      </c>
      <c r="X57" s="135">
        <v>375.33246376405259</v>
      </c>
      <c r="Y57" s="135">
        <f t="shared" si="11"/>
        <v>360.41433667815335</v>
      </c>
      <c r="Z57" s="135">
        <f>Y57*D57*12/1000000</f>
        <v>3173.4785092554212</v>
      </c>
      <c r="AA57" s="135">
        <f>Y57*12+H57</f>
        <v>4426.9720401378399</v>
      </c>
      <c r="AB57" s="296">
        <f>G57/(Y57*12)</f>
        <v>0.75292960303633483</v>
      </c>
      <c r="AC57" s="296">
        <f>K57/Z57</f>
        <v>2.3583967492365382E-2</v>
      </c>
      <c r="AD57" s="139">
        <v>3</v>
      </c>
      <c r="AE57" s="139">
        <v>3</v>
      </c>
      <c r="AF57" s="139">
        <v>5</v>
      </c>
      <c r="AG57" s="139">
        <v>2</v>
      </c>
      <c r="AH57" s="115">
        <v>2</v>
      </c>
      <c r="AI57" s="117" t="s">
        <v>36</v>
      </c>
      <c r="AJ57" s="117" t="s">
        <v>36</v>
      </c>
      <c r="AK57" s="119" t="s">
        <v>36</v>
      </c>
      <c r="AL57" s="35">
        <v>53</v>
      </c>
    </row>
    <row r="58" spans="1:38">
      <c r="A58" s="112" t="s">
        <v>64</v>
      </c>
      <c r="B58" s="120"/>
      <c r="C58" s="151" t="s">
        <v>115</v>
      </c>
      <c r="D58" s="139">
        <v>84601</v>
      </c>
      <c r="E58" s="139">
        <v>73427</v>
      </c>
      <c r="F58" s="139">
        <v>1687</v>
      </c>
      <c r="G58" s="135">
        <f t="shared" si="0"/>
        <v>3293.3107511872422</v>
      </c>
      <c r="H58" s="135">
        <v>947</v>
      </c>
      <c r="I58" s="135">
        <f>1000000*(L58+M58)/D58</f>
        <v>2346.3107511872422</v>
      </c>
      <c r="J58" s="318">
        <f t="shared" si="1"/>
        <v>0.40361235165496062</v>
      </c>
      <c r="K58" s="139">
        <f>H58*D58/1000000</f>
        <v>80.117147000000003</v>
      </c>
      <c r="L58" s="139">
        <f t="shared" si="18"/>
        <v>123.871349</v>
      </c>
      <c r="M58" s="139">
        <f t="shared" si="19"/>
        <v>74.628886861191859</v>
      </c>
      <c r="N58" s="114">
        <v>0.18</v>
      </c>
      <c r="O58" s="114">
        <v>0.29473684210526319</v>
      </c>
      <c r="P58" s="114">
        <v>0.42105263157894735</v>
      </c>
      <c r="Q58" s="114">
        <v>0.28421052631578947</v>
      </c>
      <c r="R58" s="318">
        <v>0.79300000000000004</v>
      </c>
      <c r="S58" s="139">
        <f>35+(O58+P58-0.5)*20</f>
        <v>39.315789473684212</v>
      </c>
      <c r="T58" s="318">
        <v>1.45</v>
      </c>
      <c r="U58" s="135">
        <v>233.52394859813094</v>
      </c>
      <c r="V58" s="135">
        <v>248.47620142203979</v>
      </c>
      <c r="W58" s="135">
        <v>504.00852215423816</v>
      </c>
      <c r="X58" s="135">
        <v>316.69419700835459</v>
      </c>
      <c r="Y58" s="135">
        <f t="shared" si="11"/>
        <v>290.86505511993528</v>
      </c>
      <c r="Z58" s="135">
        <f>Y58*D58*12/1000000</f>
        <v>295.28969433841974</v>
      </c>
      <c r="AA58" s="135">
        <f>Y58*12+H58</f>
        <v>4437.3806614392233</v>
      </c>
      <c r="AB58" s="296">
        <f>G58/(Y58*12)</f>
        <v>0.9435391353071727</v>
      </c>
      <c r="AC58" s="296">
        <f>K58/Z58</f>
        <v>0.27131711175866818</v>
      </c>
      <c r="AD58" s="139">
        <v>2</v>
      </c>
      <c r="AE58" s="139">
        <v>4</v>
      </c>
      <c r="AF58" s="139">
        <v>16</v>
      </c>
      <c r="AG58" s="139">
        <v>23</v>
      </c>
      <c r="AH58" s="115">
        <v>23</v>
      </c>
      <c r="AI58" s="117" t="s">
        <v>36</v>
      </c>
      <c r="AJ58" s="118" t="s">
        <v>36</v>
      </c>
      <c r="AK58" s="119" t="s">
        <v>36</v>
      </c>
      <c r="AL58" s="35">
        <v>54</v>
      </c>
    </row>
    <row r="59" spans="1:38">
      <c r="A59" s="112" t="s">
        <v>65</v>
      </c>
      <c r="B59" s="120"/>
      <c r="C59" s="151" t="s">
        <v>115</v>
      </c>
      <c r="D59" s="139">
        <v>139815</v>
      </c>
      <c r="E59" s="139">
        <v>126991</v>
      </c>
      <c r="F59" s="139">
        <v>3286</v>
      </c>
      <c r="G59" s="135">
        <f t="shared" si="0"/>
        <v>5325.7413515804528</v>
      </c>
      <c r="H59" s="135">
        <v>543</v>
      </c>
      <c r="I59" s="135">
        <f>1000000*(L59+M59)/D59</f>
        <v>4782.7413515804528</v>
      </c>
      <c r="J59" s="318">
        <f t="shared" si="1"/>
        <v>0.11353321454871611</v>
      </c>
      <c r="K59" s="139">
        <f>H59*D59/1000000</f>
        <v>75.919544999999999</v>
      </c>
      <c r="L59" s="139">
        <f t="shared" si="18"/>
        <v>417.29242599999998</v>
      </c>
      <c r="M59" s="139">
        <f t="shared" si="19"/>
        <v>251.40655607122093</v>
      </c>
      <c r="N59" s="114">
        <v>0.05</v>
      </c>
      <c r="O59" s="114">
        <v>0.27368421052631581</v>
      </c>
      <c r="P59" s="114">
        <v>0.38947368421052631</v>
      </c>
      <c r="Q59" s="114">
        <v>0.33684210526315794</v>
      </c>
      <c r="R59" s="318">
        <v>0.63500000000000001</v>
      </c>
      <c r="S59" s="139">
        <f t="shared" si="10"/>
        <v>38.263157894736842</v>
      </c>
      <c r="T59" s="318">
        <f>T$6</f>
        <v>1.246</v>
      </c>
      <c r="U59" s="135">
        <v>274.85839112903165</v>
      </c>
      <c r="V59" s="135">
        <v>335.18036628139777</v>
      </c>
      <c r="W59" s="135">
        <v>786.80837155257518</v>
      </c>
      <c r="X59" s="135">
        <v>470.79852222577841</v>
      </c>
      <c r="Y59" s="135">
        <f t="shared" si="11"/>
        <v>459.25526792883016</v>
      </c>
      <c r="Z59" s="135">
        <f>Y59*D59*12/1000000</f>
        <v>770.52930342563275</v>
      </c>
      <c r="AA59" s="135">
        <f>Y59*12+H59</f>
        <v>6054.0632151459622</v>
      </c>
      <c r="AB59" s="296">
        <f>G59/(Y59*12)</f>
        <v>0.96637275670215639</v>
      </c>
      <c r="AC59" s="296">
        <f>K59/Z59</f>
        <v>9.8529082103010937E-2</v>
      </c>
      <c r="AD59" s="139">
        <v>24</v>
      </c>
      <c r="AE59" s="139">
        <v>24</v>
      </c>
      <c r="AF59" s="139">
        <v>18</v>
      </c>
      <c r="AG59" s="139">
        <v>8</v>
      </c>
      <c r="AH59" s="115">
        <v>6</v>
      </c>
      <c r="AI59" s="117" t="s">
        <v>36</v>
      </c>
      <c r="AJ59" s="118" t="s">
        <v>36</v>
      </c>
      <c r="AK59" s="119" t="s">
        <v>36</v>
      </c>
      <c r="AL59" s="35">
        <v>55</v>
      </c>
    </row>
    <row r="60" spans="1:38">
      <c r="A60" s="112" t="s">
        <v>66</v>
      </c>
      <c r="B60" s="120"/>
      <c r="C60" s="151" t="s">
        <v>115</v>
      </c>
      <c r="D60" s="139">
        <v>11970</v>
      </c>
      <c r="E60" s="139">
        <v>11109</v>
      </c>
      <c r="F60" s="139">
        <v>4811</v>
      </c>
      <c r="G60" s="135">
        <f t="shared" si="0"/>
        <v>13477.945551560588</v>
      </c>
      <c r="H60" s="135">
        <v>6323</v>
      </c>
      <c r="I60" s="135">
        <f>1000000*(L60+M60)/D60</f>
        <v>7154.9455515605878</v>
      </c>
      <c r="J60" s="318">
        <f t="shared" si="1"/>
        <v>0.88372440494964644</v>
      </c>
      <c r="K60" s="139">
        <f>H60*D60/1000000</f>
        <v>75.686310000000006</v>
      </c>
      <c r="L60" s="139">
        <f t="shared" si="18"/>
        <v>53.445399000000002</v>
      </c>
      <c r="M60" s="139">
        <f t="shared" si="19"/>
        <v>32.199299252180232</v>
      </c>
      <c r="N60" s="114">
        <v>0.1</v>
      </c>
      <c r="O60" s="114">
        <v>0.32222222222222219</v>
      </c>
      <c r="P60" s="114">
        <v>0.36666666666666664</v>
      </c>
      <c r="Q60" s="114">
        <v>0.31111111111111117</v>
      </c>
      <c r="R60" s="318">
        <v>0.63500000000000001</v>
      </c>
      <c r="S60" s="139">
        <f t="shared" si="10"/>
        <v>38.777777777777779</v>
      </c>
      <c r="T60" s="318">
        <f t="shared" ref="T60" si="28">T$7</f>
        <v>1.262</v>
      </c>
      <c r="U60" s="135">
        <v>364.95478260869612</v>
      </c>
      <c r="V60" s="135">
        <v>445.04982077663374</v>
      </c>
      <c r="W60" s="135">
        <v>1044.7178891470294</v>
      </c>
      <c r="X60" s="135">
        <v>605.80481863775481</v>
      </c>
      <c r="Y60" s="135">
        <f t="shared" si="11"/>
        <v>575.70659191145751</v>
      </c>
      <c r="Z60" s="135">
        <f>Y60*D60*12/1000000</f>
        <v>82.694494862161761</v>
      </c>
      <c r="AA60" s="135">
        <f>Y60*12+H60</f>
        <v>13231.47910293749</v>
      </c>
      <c r="AB60" s="296">
        <f>G60/(Y60*12)</f>
        <v>1.9509280336144834</v>
      </c>
      <c r="AC60" s="296">
        <f>K60/Z60</f>
        <v>0.91525209902009486</v>
      </c>
      <c r="AD60" s="139">
        <v>49</v>
      </c>
      <c r="AE60" s="139">
        <v>50</v>
      </c>
      <c r="AF60" s="139">
        <v>46</v>
      </c>
      <c r="AG60" s="139">
        <v>39</v>
      </c>
      <c r="AH60" s="115">
        <v>37</v>
      </c>
      <c r="AI60" s="117" t="s">
        <v>36</v>
      </c>
      <c r="AJ60" s="118" t="s">
        <v>36</v>
      </c>
      <c r="AK60" s="119" t="s">
        <v>36</v>
      </c>
      <c r="AL60" s="35">
        <v>56</v>
      </c>
    </row>
    <row r="61" spans="1:38" s="312" customFormat="1">
      <c r="A61" s="300" t="s">
        <v>155</v>
      </c>
      <c r="B61" s="301"/>
      <c r="C61" s="302"/>
      <c r="D61" s="306">
        <f>SUM(D26:D27,D29,D32:D33,D35,D36,D38:D46,D48:D60)</f>
        <v>4809333</v>
      </c>
      <c r="E61" s="306">
        <f>SUM(E26:E27,E29,E32:E33,E35,E36,E38:E46,E48:E60)</f>
        <v>4154728</v>
      </c>
      <c r="F61" s="306">
        <f t="shared" ref="F61:F63" si="29">1000000*L61/E61</f>
        <v>2705.0706024558044</v>
      </c>
      <c r="G61" s="303">
        <f t="shared" si="0"/>
        <v>4294.9664713559559</v>
      </c>
      <c r="H61" s="303">
        <f>1000000*K61/$D61</f>
        <v>550.18471272419686</v>
      </c>
      <c r="I61" s="303">
        <f>1000000*(L61+M61)/D61</f>
        <v>3744.7817586317592</v>
      </c>
      <c r="J61" s="332">
        <f t="shared" ref="J61:J63" si="30">H61/I61</f>
        <v>0.14692036764385952</v>
      </c>
      <c r="K61" s="306">
        <f t="shared" ref="K61:M61" si="31">SUM(K26:K27,K29,K32:K33,K35,K36,K38:K46,K48:K60)</f>
        <v>2646.021495</v>
      </c>
      <c r="L61" s="306">
        <f t="shared" si="31"/>
        <v>11238.832574</v>
      </c>
      <c r="M61" s="306">
        <f t="shared" si="31"/>
        <v>6771.0699155857546</v>
      </c>
      <c r="N61" s="304"/>
      <c r="O61" s="304"/>
      <c r="P61" s="304"/>
      <c r="Q61" s="304"/>
      <c r="R61" s="304"/>
      <c r="S61" s="304"/>
      <c r="T61" s="304"/>
      <c r="U61" s="303"/>
      <c r="V61" s="303"/>
      <c r="W61" s="303"/>
      <c r="X61" s="303"/>
      <c r="Y61" s="303">
        <f>(1000000*Z61/D61)/12</f>
        <v>392.23643631462164</v>
      </c>
      <c r="Z61" s="303">
        <f>SUM(Z26:Z27,Z29,Z32:Z33,Z35,Z36,Z38:Z46,Z48:Z60)</f>
        <v>22636.747643643699</v>
      </c>
      <c r="AA61" s="303">
        <f>Y61*12+H61</f>
        <v>5257.0219484996569</v>
      </c>
      <c r="AB61" s="305">
        <f>G61/(Y61*12)</f>
        <v>0.91249521838380554</v>
      </c>
      <c r="AC61" s="305">
        <f>K61/Z61</f>
        <v>0.11689053289168028</v>
      </c>
      <c r="AD61" s="306"/>
      <c r="AE61" s="306"/>
      <c r="AF61" s="306"/>
      <c r="AG61" s="306"/>
      <c r="AH61" s="307"/>
      <c r="AI61" s="308"/>
      <c r="AJ61" s="309"/>
      <c r="AK61" s="310"/>
      <c r="AL61" s="311"/>
    </row>
    <row r="62" spans="1:38" s="312" customFormat="1">
      <c r="A62" s="300" t="s">
        <v>71</v>
      </c>
      <c r="B62" s="301"/>
      <c r="C62" s="302"/>
      <c r="D62" s="306">
        <f>SUM(D9,D12,D21,D24,D28,D31,D47)</f>
        <v>636845</v>
      </c>
      <c r="E62" s="306">
        <f>SUM(E9,E12,E21,E24,E28,E31,E47)</f>
        <v>528534</v>
      </c>
      <c r="F62" s="306">
        <f t="shared" si="29"/>
        <v>2447.8912160807063</v>
      </c>
      <c r="G62" s="303">
        <f t="shared" si="0"/>
        <v>4634.8803628150908</v>
      </c>
      <c r="H62" s="303">
        <f>1000000*K62/$D62</f>
        <v>1379.3521704653406</v>
      </c>
      <c r="I62" s="303">
        <f>1000000*(L62+M62)/D62</f>
        <v>3255.52819234975</v>
      </c>
      <c r="J62" s="332">
        <f t="shared" si="30"/>
        <v>0.42369535416916859</v>
      </c>
      <c r="K62" s="306">
        <f t="shared" ref="K62:M62" si="32">SUM(K9,K12,K21,K24,K28,K31,K47)</f>
        <v>878.4335329999999</v>
      </c>
      <c r="L62" s="306">
        <f t="shared" si="32"/>
        <v>1293.7937360000001</v>
      </c>
      <c r="M62" s="306">
        <f t="shared" si="32"/>
        <v>779.47311565697669</v>
      </c>
      <c r="N62" s="304"/>
      <c r="O62" s="304"/>
      <c r="P62" s="304"/>
      <c r="Q62" s="304"/>
      <c r="R62" s="304"/>
      <c r="S62" s="304"/>
      <c r="T62" s="304"/>
      <c r="U62" s="303"/>
      <c r="V62" s="303"/>
      <c r="W62" s="303"/>
      <c r="X62" s="303"/>
      <c r="Y62" s="303">
        <f>(1000000*Z62/D62)/12</f>
        <v>398.49763006803437</v>
      </c>
      <c r="Z62" s="303">
        <f>SUM(Z9,Z12,Z21,Z24,Z28,Z31,Z47)</f>
        <v>3045.3746786481279</v>
      </c>
      <c r="AA62" s="303">
        <f>Y62*12+H62</f>
        <v>6161.3237312817528</v>
      </c>
      <c r="AB62" s="305">
        <f>G62/(Y62*12)</f>
        <v>0.96924046993365864</v>
      </c>
      <c r="AC62" s="305">
        <f>K62/Z62</f>
        <v>0.28844842611942423</v>
      </c>
      <c r="AD62" s="306"/>
      <c r="AE62" s="306"/>
      <c r="AF62" s="306"/>
      <c r="AG62" s="306"/>
      <c r="AH62" s="307"/>
      <c r="AI62" s="308"/>
      <c r="AJ62" s="309"/>
      <c r="AK62" s="310"/>
      <c r="AL62" s="311"/>
    </row>
    <row r="63" spans="1:38" s="312" customFormat="1">
      <c r="A63" s="300" t="s">
        <v>156</v>
      </c>
      <c r="B63" s="301"/>
      <c r="C63" s="302"/>
      <c r="D63" s="306">
        <f>SUM(D6:D8,D10,D11,D13:D20,D25,D34)</f>
        <v>2573585</v>
      </c>
      <c r="E63" s="306">
        <f>SUM(E6:E8,E10,E11,E13:E20,E25,E34)</f>
        <v>2108324.2194613749</v>
      </c>
      <c r="F63" s="306">
        <f t="shared" si="29"/>
        <v>2864.2077969813977</v>
      </c>
      <c r="G63" s="303">
        <f t="shared" si="0"/>
        <v>5263.4179910121147</v>
      </c>
      <c r="H63" s="303">
        <f>1000000*K63/$D63</f>
        <v>1503.3684793779885</v>
      </c>
      <c r="I63" s="303">
        <f>1000000*(L63+M63)/D63</f>
        <v>3760.0495116341267</v>
      </c>
      <c r="J63" s="332">
        <f t="shared" si="30"/>
        <v>0.39982677747363515</v>
      </c>
      <c r="K63" s="306">
        <f t="shared" ref="K63:M63" si="33">SUM(K6:K8,K10,K11,K13:K20,K25,K34)</f>
        <v>3869.0465680000007</v>
      </c>
      <c r="L63" s="306">
        <f t="shared" si="33"/>
        <v>6038.6786679459892</v>
      </c>
      <c r="M63" s="306">
        <f t="shared" si="33"/>
        <v>3638.1283544529256</v>
      </c>
      <c r="N63" s="304"/>
      <c r="O63" s="304"/>
      <c r="P63" s="304"/>
      <c r="Q63" s="304"/>
      <c r="R63" s="304"/>
      <c r="S63" s="304"/>
      <c r="T63" s="304"/>
      <c r="U63" s="303"/>
      <c r="V63" s="303"/>
      <c r="W63" s="303"/>
      <c r="X63" s="303"/>
      <c r="Y63" s="303">
        <f>(1000000*Z63/D63)/12</f>
        <v>447.32800117903685</v>
      </c>
      <c r="Z63" s="303">
        <f>SUM(Z6:Z8,Z10,Z11,Z13:Z20,Z25,Z34)</f>
        <v>13814.839606972217</v>
      </c>
      <c r="AA63" s="303">
        <f>Y63*12+H63</f>
        <v>6871.3044935264306</v>
      </c>
      <c r="AB63" s="305">
        <f>G63/(Y63*12)</f>
        <v>0.98052919728162824</v>
      </c>
      <c r="AC63" s="305">
        <f>K63/Z63</f>
        <v>0.28006453046674029</v>
      </c>
      <c r="AD63" s="306"/>
      <c r="AE63" s="306"/>
      <c r="AF63" s="306"/>
      <c r="AG63" s="306"/>
      <c r="AH63" s="307"/>
      <c r="AI63" s="308"/>
      <c r="AJ63" s="309"/>
      <c r="AK63" s="310"/>
      <c r="AL63" s="311"/>
    </row>
    <row r="64" spans="1:38">
      <c r="A64" s="260" t="s">
        <v>72</v>
      </c>
      <c r="B64" s="261"/>
      <c r="C64" s="122"/>
      <c r="D64" s="325" t="s">
        <v>77</v>
      </c>
      <c r="E64" s="325" t="s">
        <v>74</v>
      </c>
      <c r="F64" s="325" t="s">
        <v>75</v>
      </c>
      <c r="G64" s="325"/>
      <c r="H64" s="325" t="s">
        <v>78</v>
      </c>
      <c r="I64" s="325" t="s">
        <v>91</v>
      </c>
      <c r="J64" s="325" t="s">
        <v>124</v>
      </c>
      <c r="K64" s="259" t="s">
        <v>128</v>
      </c>
      <c r="L64" s="261"/>
      <c r="M64" s="122" t="s">
        <v>220</v>
      </c>
      <c r="N64" s="325" t="s">
        <v>225</v>
      </c>
      <c r="O64" s="259" t="s">
        <v>226</v>
      </c>
      <c r="P64" s="260"/>
      <c r="Q64" s="261"/>
      <c r="R64" s="325" t="s">
        <v>228</v>
      </c>
      <c r="S64" s="325" t="s">
        <v>230</v>
      </c>
      <c r="T64" s="325" t="str">
        <f>R64</f>
        <v>[M]</v>
      </c>
      <c r="U64" s="259" t="s">
        <v>232</v>
      </c>
      <c r="V64" s="260"/>
      <c r="W64" s="260"/>
      <c r="X64" s="325" t="s">
        <v>233</v>
      </c>
      <c r="Y64" s="325" t="s">
        <v>234</v>
      </c>
      <c r="Z64" s="325" t="s">
        <v>235</v>
      </c>
      <c r="AA64" s="325" t="s">
        <v>236</v>
      </c>
      <c r="AB64" s="325" t="s">
        <v>240</v>
      </c>
      <c r="AC64" s="325" t="s">
        <v>241</v>
      </c>
      <c r="AD64" s="259" t="s">
        <v>242</v>
      </c>
      <c r="AE64" s="260"/>
      <c r="AF64" s="260"/>
      <c r="AG64" s="260"/>
      <c r="AH64" s="261"/>
      <c r="AI64" s="259" t="s">
        <v>243</v>
      </c>
      <c r="AJ64" s="260"/>
      <c r="AK64" s="260"/>
    </row>
    <row r="65" spans="1:37">
      <c r="A65" s="18" t="s">
        <v>79</v>
      </c>
      <c r="B65" s="274">
        <v>41771</v>
      </c>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0"/>
      <c r="AJ65" s="19"/>
      <c r="AK65" s="19"/>
    </row>
    <row r="66" spans="1:37" ht="18" customHeight="1">
      <c r="A66" s="60" t="s">
        <v>106</v>
      </c>
      <c r="B66" s="282" t="s">
        <v>200</v>
      </c>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row>
    <row r="67" spans="1:37" ht="18" customHeight="1">
      <c r="A67" s="21" t="s">
        <v>72</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row>
    <row r="68" spans="1:37" ht="24.75" customHeight="1">
      <c r="A68" s="54" t="s">
        <v>73</v>
      </c>
      <c r="B68" s="283" t="s">
        <v>154</v>
      </c>
      <c r="C68" s="283"/>
      <c r="D68" s="283"/>
      <c r="E68" s="283"/>
      <c r="F68" s="283"/>
      <c r="G68" s="283"/>
      <c r="H68" s="283"/>
      <c r="I68" s="283"/>
      <c r="J68" s="283"/>
      <c r="K68" s="283"/>
      <c r="L68" s="283"/>
      <c r="M68" s="283"/>
      <c r="N68" s="237"/>
      <c r="O68" s="237"/>
      <c r="P68" s="237"/>
    </row>
    <row r="69" spans="1:37" s="32" customFormat="1" ht="24.75" customHeight="1">
      <c r="A69" s="54" t="s">
        <v>76</v>
      </c>
      <c r="B69" s="254" t="s">
        <v>192</v>
      </c>
      <c r="C69" s="254"/>
      <c r="D69" s="254"/>
      <c r="E69" s="254"/>
      <c r="F69" s="254"/>
      <c r="G69" s="254"/>
      <c r="H69" s="254"/>
      <c r="I69" s="254"/>
      <c r="J69" s="254"/>
      <c r="K69" s="254"/>
      <c r="L69" s="254"/>
      <c r="M69" s="254"/>
      <c r="N69" s="237"/>
      <c r="O69" s="237"/>
      <c r="P69" s="237"/>
    </row>
    <row r="70" spans="1:37" s="32" customFormat="1" ht="24.75" customHeight="1">
      <c r="A70" s="152" t="str">
        <f>D64</f>
        <v>[C]</v>
      </c>
      <c r="B70" s="254" t="s">
        <v>246</v>
      </c>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row>
    <row r="71" spans="1:37" ht="18" customHeight="1">
      <c r="A71" s="24" t="str">
        <f>E64</f>
        <v>[D]</v>
      </c>
      <c r="B71" s="254" t="s">
        <v>247</v>
      </c>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row>
    <row r="72" spans="1:37" ht="18" customHeight="1">
      <c r="A72" s="24" t="str">
        <f>F64</f>
        <v>[E]</v>
      </c>
      <c r="B72" s="254" t="s">
        <v>248</v>
      </c>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row>
    <row r="73" spans="1:37" ht="18" customHeight="1">
      <c r="A73" s="24" t="str">
        <f>H64</f>
        <v>[F]</v>
      </c>
      <c r="B73" s="254" t="s">
        <v>249</v>
      </c>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row>
    <row r="74" spans="1:37" ht="18" customHeight="1">
      <c r="A74" s="24" t="str">
        <f>I64</f>
        <v>[G]</v>
      </c>
      <c r="B74" s="254" t="s">
        <v>218</v>
      </c>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row>
    <row r="75" spans="1:37" ht="18" customHeight="1">
      <c r="A75" s="24" t="str">
        <f>J64</f>
        <v>[H]</v>
      </c>
      <c r="B75" s="254" t="s">
        <v>219</v>
      </c>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row>
    <row r="76" spans="1:37" ht="18" customHeight="1">
      <c r="A76" s="24" t="str">
        <f>K64</f>
        <v>[I]</v>
      </c>
      <c r="B76" s="254" t="s">
        <v>221</v>
      </c>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row>
    <row r="77" spans="1:37" ht="24.75" customHeight="1">
      <c r="A77" s="24" t="str">
        <f>M64</f>
        <v>[J]</v>
      </c>
      <c r="B77" s="254" t="s">
        <v>250</v>
      </c>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row>
    <row r="78" spans="1:37" ht="18" customHeight="1">
      <c r="A78" s="24" t="str">
        <f>N64</f>
        <v>[K]</v>
      </c>
      <c r="B78" s="254" t="s">
        <v>251</v>
      </c>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row>
    <row r="79" spans="1:37" ht="18" customHeight="1">
      <c r="A79" s="24" t="str">
        <f>O64</f>
        <v>[L]</v>
      </c>
      <c r="B79" s="254" t="s">
        <v>252</v>
      </c>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row>
    <row r="80" spans="1:37" ht="18" customHeight="1">
      <c r="A80" s="24" t="str">
        <f>R64</f>
        <v>[M]</v>
      </c>
      <c r="B80" s="254" t="s">
        <v>253</v>
      </c>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row>
    <row r="81" spans="1:37" ht="18" customHeight="1">
      <c r="A81" s="24" t="str">
        <f>S64</f>
        <v>[N]</v>
      </c>
      <c r="B81" s="254" t="s">
        <v>231</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row>
    <row r="82" spans="1:37" ht="18" customHeight="1">
      <c r="A82" s="24" t="str">
        <f>U64</f>
        <v>[O]</v>
      </c>
      <c r="B82" s="254" t="s">
        <v>254</v>
      </c>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row>
    <row r="83" spans="1:37" ht="18" customHeight="1">
      <c r="A83" s="24" t="str">
        <f>X64</f>
        <v>[P]</v>
      </c>
      <c r="B83" s="254" t="s">
        <v>256</v>
      </c>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row>
    <row r="84" spans="1:37" ht="18" customHeight="1">
      <c r="A84" s="24" t="str">
        <f>Y64</f>
        <v>[Q]</v>
      </c>
      <c r="B84" s="254" t="s">
        <v>237</v>
      </c>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row>
    <row r="85" spans="1:37" ht="18" customHeight="1">
      <c r="A85" s="24" t="str">
        <f>Z64</f>
        <v>[R]</v>
      </c>
      <c r="B85" s="254" t="s">
        <v>238</v>
      </c>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row>
    <row r="86" spans="1:37" ht="18" customHeight="1">
      <c r="A86" s="24" t="str">
        <f>AA64</f>
        <v>[S]</v>
      </c>
      <c r="B86" s="254" t="s">
        <v>239</v>
      </c>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row>
    <row r="87" spans="1:37" ht="18" customHeight="1">
      <c r="A87" s="24" t="str">
        <f>AB64</f>
        <v>[T]</v>
      </c>
      <c r="B87" s="254" t="s">
        <v>239</v>
      </c>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row>
    <row r="88" spans="1:37" ht="18" customHeight="1">
      <c r="A88" s="24" t="str">
        <f>AC64</f>
        <v>[U]</v>
      </c>
      <c r="B88" s="254" t="s">
        <v>244</v>
      </c>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row>
    <row r="89" spans="1:37" ht="18" customHeight="1">
      <c r="A89" s="24" t="str">
        <f>AD64</f>
        <v>[V]</v>
      </c>
      <c r="B89" s="254" t="s">
        <v>245</v>
      </c>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row>
    <row r="90" spans="1:37" ht="18" customHeight="1">
      <c r="A90" s="24" t="str">
        <f>AI64</f>
        <v>[W]</v>
      </c>
      <c r="B90" s="255" t="s">
        <v>255</v>
      </c>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3"/>
      <c r="AJ90" s="23"/>
      <c r="AK90" s="23"/>
    </row>
    <row r="91" spans="1:37" ht="18" customHeight="1">
      <c r="A91" s="21" t="s">
        <v>82</v>
      </c>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row>
    <row r="92" spans="1:37" s="32" customFormat="1" ht="18" customHeight="1">
      <c r="A92" s="54" t="s">
        <v>83</v>
      </c>
      <c r="B92" s="254" t="s">
        <v>193</v>
      </c>
      <c r="C92" s="254"/>
      <c r="D92" s="254"/>
      <c r="E92" s="254"/>
      <c r="F92" s="254"/>
      <c r="G92" s="254"/>
      <c r="H92" s="254"/>
      <c r="I92" s="254"/>
      <c r="J92" s="254"/>
      <c r="K92" s="254"/>
      <c r="L92" s="254"/>
    </row>
    <row r="93" spans="1:37" s="32" customFormat="1" ht="18" customHeight="1">
      <c r="A93" s="54" t="s">
        <v>85</v>
      </c>
      <c r="B93" s="254" t="s">
        <v>196</v>
      </c>
      <c r="C93" s="254"/>
      <c r="D93" s="254"/>
      <c r="E93" s="254"/>
      <c r="F93" s="254"/>
      <c r="G93" s="254"/>
      <c r="H93" s="254"/>
      <c r="I93" s="254"/>
      <c r="J93" s="254"/>
      <c r="K93" s="254"/>
      <c r="L93" s="254"/>
      <c r="N93" s="233"/>
    </row>
    <row r="94" spans="1:37" s="32" customFormat="1" ht="24.75" customHeight="1">
      <c r="A94" s="54" t="s">
        <v>86</v>
      </c>
      <c r="B94" s="254" t="s">
        <v>217</v>
      </c>
      <c r="C94" s="254"/>
      <c r="D94" s="254"/>
      <c r="E94" s="254"/>
      <c r="F94" s="254"/>
      <c r="G94" s="254"/>
      <c r="H94" s="254"/>
      <c r="I94" s="254"/>
      <c r="J94" s="254"/>
      <c r="K94" s="254"/>
      <c r="L94" s="254"/>
      <c r="M94" s="254"/>
      <c r="N94" s="233"/>
    </row>
    <row r="95" spans="1:37" s="32" customFormat="1" ht="24.75" customHeight="1">
      <c r="A95" s="54" t="s">
        <v>93</v>
      </c>
      <c r="B95" s="254" t="s">
        <v>224</v>
      </c>
      <c r="C95" s="254"/>
      <c r="D95" s="254"/>
      <c r="E95" s="254"/>
      <c r="F95" s="254"/>
      <c r="G95" s="254"/>
      <c r="H95" s="254"/>
      <c r="I95" s="254"/>
      <c r="J95" s="254"/>
      <c r="K95" s="254"/>
      <c r="L95" s="254"/>
    </row>
    <row r="96" spans="1:37" s="32" customFormat="1" ht="24.75" customHeight="1">
      <c r="A96" s="54" t="s">
        <v>122</v>
      </c>
      <c r="B96" s="254" t="s">
        <v>102</v>
      </c>
      <c r="C96" s="254"/>
      <c r="D96" s="254"/>
      <c r="E96" s="254"/>
      <c r="F96" s="254"/>
      <c r="G96" s="254"/>
      <c r="H96" s="254"/>
      <c r="I96" s="254"/>
      <c r="J96" s="254"/>
      <c r="K96" s="254"/>
      <c r="L96" s="254"/>
      <c r="M96" s="254"/>
      <c r="N96" s="233"/>
    </row>
    <row r="97" spans="1:37" s="32" customFormat="1" ht="24.75" customHeight="1">
      <c r="A97" s="54" t="s">
        <v>131</v>
      </c>
      <c r="B97" s="254" t="s">
        <v>222</v>
      </c>
      <c r="C97" s="254"/>
      <c r="D97" s="254"/>
      <c r="E97" s="254"/>
      <c r="F97" s="254"/>
      <c r="G97" s="254"/>
      <c r="H97" s="254"/>
      <c r="I97" s="254"/>
      <c r="J97" s="254"/>
      <c r="K97" s="254"/>
      <c r="L97" s="254"/>
    </row>
    <row r="98" spans="1:37" s="32" customFormat="1" ht="36" customHeight="1">
      <c r="A98" s="54" t="s">
        <v>195</v>
      </c>
      <c r="B98" s="254" t="s">
        <v>229</v>
      </c>
      <c r="C98" s="254"/>
      <c r="D98" s="254"/>
      <c r="E98" s="254"/>
      <c r="F98" s="254"/>
      <c r="G98" s="254"/>
      <c r="H98" s="254"/>
      <c r="I98" s="254"/>
      <c r="J98" s="254"/>
      <c r="K98" s="254"/>
      <c r="L98" s="254"/>
      <c r="N98" s="233"/>
    </row>
    <row r="99" spans="1:37" s="32" customFormat="1" ht="36" customHeight="1">
      <c r="A99" s="54" t="s">
        <v>223</v>
      </c>
      <c r="B99" s="254" t="s">
        <v>215</v>
      </c>
      <c r="C99" s="254"/>
      <c r="D99" s="254"/>
      <c r="E99" s="254"/>
      <c r="F99" s="254"/>
      <c r="G99" s="254"/>
      <c r="H99" s="254"/>
      <c r="I99" s="254"/>
      <c r="J99" s="254"/>
      <c r="K99" s="254"/>
      <c r="L99" s="254"/>
      <c r="M99" s="254"/>
      <c r="N99" s="233"/>
    </row>
    <row r="100" spans="1:37" s="32" customFormat="1" ht="36" customHeight="1">
      <c r="A100" s="54" t="s">
        <v>227</v>
      </c>
      <c r="B100" s="254" t="s">
        <v>116</v>
      </c>
      <c r="C100" s="254"/>
      <c r="D100" s="254"/>
      <c r="E100" s="254"/>
      <c r="F100" s="254"/>
      <c r="G100" s="254"/>
      <c r="H100" s="254"/>
      <c r="I100" s="254"/>
      <c r="J100" s="254"/>
      <c r="K100" s="254"/>
      <c r="L100" s="254"/>
      <c r="M100" s="254"/>
      <c r="N100" s="233"/>
    </row>
    <row r="101" spans="1:37" ht="36" customHeight="1">
      <c r="A101" s="253" t="s">
        <v>197</v>
      </c>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row>
    <row r="103" spans="1:37">
      <c r="B103" s="319"/>
    </row>
    <row r="104" spans="1:37">
      <c r="B104" s="320"/>
      <c r="E104" s="321"/>
    </row>
  </sheetData>
  <sortState ref="A6:AS60">
    <sortCondition ref="AL6:AL60"/>
  </sortState>
  <mergeCells count="57">
    <mergeCell ref="B98:L98"/>
    <mergeCell ref="B80:AK80"/>
    <mergeCell ref="B81:AK81"/>
    <mergeCell ref="B82:AK82"/>
    <mergeCell ref="U64:W64"/>
    <mergeCell ref="B83:AK83"/>
    <mergeCell ref="B84:AK84"/>
    <mergeCell ref="B85:AK85"/>
    <mergeCell ref="B86:AK86"/>
    <mergeCell ref="B87:AK87"/>
    <mergeCell ref="AD64:AH64"/>
    <mergeCell ref="B88:AK88"/>
    <mergeCell ref="B89:AK89"/>
    <mergeCell ref="B97:L97"/>
    <mergeCell ref="B95:L95"/>
    <mergeCell ref="B78:AK78"/>
    <mergeCell ref="O64:Q64"/>
    <mergeCell ref="B93:L93"/>
    <mergeCell ref="B79:AK79"/>
    <mergeCell ref="B94:M94"/>
    <mergeCell ref="B73:AK73"/>
    <mergeCell ref="B92:L92"/>
    <mergeCell ref="B74:AK74"/>
    <mergeCell ref="B75:AK75"/>
    <mergeCell ref="B76:AK76"/>
    <mergeCell ref="B77:AK77"/>
    <mergeCell ref="B65:AH65"/>
    <mergeCell ref="AB2:AB3"/>
    <mergeCell ref="AC2:AC3"/>
    <mergeCell ref="AA2:AA3"/>
    <mergeCell ref="Z2:Z3"/>
    <mergeCell ref="R2:T2"/>
    <mergeCell ref="K64:L64"/>
    <mergeCell ref="A101:AK101"/>
    <mergeCell ref="B66:AK66"/>
    <mergeCell ref="B70:AK70"/>
    <mergeCell ref="B71:AK71"/>
    <mergeCell ref="B90:AH90"/>
    <mergeCell ref="B68:M68"/>
    <mergeCell ref="B69:M69"/>
    <mergeCell ref="B99:M99"/>
    <mergeCell ref="B96:M96"/>
    <mergeCell ref="B100:M100"/>
    <mergeCell ref="B72:AK72"/>
    <mergeCell ref="A1:AK1"/>
    <mergeCell ref="A2:B3"/>
    <mergeCell ref="AI2:AK2"/>
    <mergeCell ref="A64:B64"/>
    <mergeCell ref="AI64:AK64"/>
    <mergeCell ref="D2:F2"/>
    <mergeCell ref="C2:C3"/>
    <mergeCell ref="K2:M2"/>
    <mergeCell ref="G2:J2"/>
    <mergeCell ref="O2:Q2"/>
    <mergeCell ref="N2:N3"/>
    <mergeCell ref="U2:Y2"/>
    <mergeCell ref="AD2:AH2"/>
  </mergeCell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zoomScaleNormal="100" workbookViewId="0">
      <pane xSplit="2" ySplit="3" topLeftCell="C62" activePane="bottomRight" state="frozen"/>
      <selection pane="topRight" activeCell="C1" sqref="C1"/>
      <selection pane="bottomLeft" activeCell="A4" sqref="A4"/>
      <selection pane="bottomRight" activeCell="B65" sqref="B65:I65"/>
    </sheetView>
  </sheetViews>
  <sheetFormatPr defaultColWidth="11" defaultRowHeight="15.75"/>
  <cols>
    <col min="1" max="1" width="6.625" customWidth="1"/>
    <col min="2" max="2" width="14.875" customWidth="1"/>
    <col min="3" max="3" width="6.25" customWidth="1"/>
    <col min="4" max="4" width="7.625" customWidth="1"/>
    <col min="5" max="5" width="6.625" customWidth="1"/>
    <col min="6" max="6" width="7.625" customWidth="1"/>
    <col min="7" max="7" width="6.625" customWidth="1"/>
    <col min="8" max="8" width="7.75" customWidth="1"/>
    <col min="9" max="9" width="6.625" customWidth="1"/>
    <col min="10" max="10" width="5.625" customWidth="1"/>
    <col min="11" max="12" width="8.125" customWidth="1"/>
    <col min="14" max="14" width="11" style="124"/>
  </cols>
  <sheetData>
    <row r="1" spans="1:16" ht="16.5" thickBot="1">
      <c r="A1" s="284" t="s">
        <v>190</v>
      </c>
      <c r="B1" s="284"/>
      <c r="C1" s="284"/>
      <c r="D1" s="284"/>
      <c r="E1" s="284"/>
      <c r="F1" s="284"/>
      <c r="G1" s="284"/>
      <c r="H1" s="284"/>
      <c r="I1" s="284"/>
      <c r="J1" s="284"/>
      <c r="K1" s="284"/>
      <c r="L1" s="284"/>
      <c r="N1" s="277" t="s">
        <v>152</v>
      </c>
    </row>
    <row r="2" spans="1:16" ht="36" customHeight="1" thickTop="1">
      <c r="A2" s="262" t="s">
        <v>0</v>
      </c>
      <c r="B2" s="263"/>
      <c r="C2" s="268" t="s">
        <v>118</v>
      </c>
      <c r="D2" s="270" t="s">
        <v>111</v>
      </c>
      <c r="E2" s="278"/>
      <c r="F2" s="270" t="s">
        <v>185</v>
      </c>
      <c r="G2" s="278"/>
      <c r="H2" s="297" t="s">
        <v>186</v>
      </c>
      <c r="I2" s="280"/>
      <c r="J2" s="270" t="s">
        <v>95</v>
      </c>
      <c r="K2" s="271"/>
      <c r="L2" s="271"/>
      <c r="N2" s="277"/>
    </row>
    <row r="3" spans="1:16" ht="36" customHeight="1">
      <c r="A3" s="264"/>
      <c r="B3" s="265"/>
      <c r="C3" s="269"/>
      <c r="D3" s="252" t="s">
        <v>189</v>
      </c>
      <c r="E3" s="252" t="s">
        <v>105</v>
      </c>
      <c r="F3" s="252" t="s">
        <v>189</v>
      </c>
      <c r="G3" s="252" t="s">
        <v>105</v>
      </c>
      <c r="H3" s="252" t="s">
        <v>189</v>
      </c>
      <c r="I3" s="252" t="s">
        <v>105</v>
      </c>
      <c r="J3" s="6" t="s">
        <v>199</v>
      </c>
      <c r="K3" s="6" t="s">
        <v>109</v>
      </c>
      <c r="L3" s="25" t="s">
        <v>110</v>
      </c>
      <c r="N3" s="277"/>
    </row>
    <row r="4" spans="1:16" s="35" customFormat="1" ht="18" customHeight="1">
      <c r="A4" s="42" t="s">
        <v>14</v>
      </c>
      <c r="B4" s="43"/>
      <c r="C4" s="43"/>
      <c r="D4" s="238">
        <v>4632.7401395330071</v>
      </c>
      <c r="E4" s="57"/>
      <c r="F4" s="240">
        <v>0.94066672839750587</v>
      </c>
      <c r="G4" s="45"/>
      <c r="H4" s="240">
        <v>0.18719165310084307</v>
      </c>
      <c r="I4" s="47"/>
      <c r="J4" s="49"/>
      <c r="K4" s="50"/>
      <c r="L4" s="55"/>
      <c r="M4" s="322"/>
      <c r="N4" s="125"/>
    </row>
    <row r="5" spans="1:16" s="35" customFormat="1" ht="18" customHeight="1">
      <c r="A5" s="62" t="s">
        <v>126</v>
      </c>
      <c r="B5" s="63"/>
      <c r="C5" s="144"/>
      <c r="D5" s="127">
        <v>5164.0847352413539</v>
      </c>
      <c r="E5" s="65"/>
      <c r="F5" s="289">
        <v>0.95672560220399316</v>
      </c>
      <c r="G5" s="65"/>
      <c r="H5" s="289">
        <v>0.27111606075674605</v>
      </c>
      <c r="I5" s="65"/>
      <c r="J5" s="72"/>
      <c r="K5" s="73"/>
      <c r="L5" s="74"/>
      <c r="M5" s="322"/>
      <c r="N5" s="125">
        <v>1</v>
      </c>
    </row>
    <row r="6" spans="1:16">
      <c r="A6" s="67" t="s">
        <v>20</v>
      </c>
      <c r="B6" s="68"/>
      <c r="C6" s="145" t="s">
        <v>114</v>
      </c>
      <c r="D6" s="128">
        <v>5064.6462110020248</v>
      </c>
      <c r="E6" s="138">
        <v>24</v>
      </c>
      <c r="F6" s="287">
        <v>0.85821686212369075</v>
      </c>
      <c r="G6" s="138">
        <v>11</v>
      </c>
      <c r="H6" s="287">
        <v>0.1284449800415679</v>
      </c>
      <c r="I6" s="138">
        <v>12</v>
      </c>
      <c r="J6" s="75" t="s">
        <v>17</v>
      </c>
      <c r="K6" s="250" t="s">
        <v>17</v>
      </c>
      <c r="L6" s="249" t="s">
        <v>17</v>
      </c>
      <c r="M6" s="322"/>
      <c r="N6" s="125">
        <v>2</v>
      </c>
    </row>
    <row r="7" spans="1:16">
      <c r="A7" s="67" t="s">
        <v>22</v>
      </c>
      <c r="B7" s="68"/>
      <c r="C7" s="145" t="s">
        <v>114</v>
      </c>
      <c r="D7" s="128">
        <v>3672.8379241892958</v>
      </c>
      <c r="E7" s="138">
        <v>6</v>
      </c>
      <c r="F7" s="287">
        <v>0.63706674723942047</v>
      </c>
      <c r="G7" s="138">
        <v>2</v>
      </c>
      <c r="H7" s="287">
        <v>0.24751820447163264</v>
      </c>
      <c r="I7" s="138">
        <v>21</v>
      </c>
      <c r="J7" s="75" t="s">
        <v>17</v>
      </c>
      <c r="K7" s="250" t="s">
        <v>17</v>
      </c>
      <c r="L7" s="249" t="s">
        <v>17</v>
      </c>
      <c r="M7" s="322"/>
      <c r="N7" s="125">
        <v>3</v>
      </c>
    </row>
    <row r="8" spans="1:16">
      <c r="A8" s="67" t="s">
        <v>23</v>
      </c>
      <c r="B8" s="68"/>
      <c r="C8" s="145" t="s">
        <v>114</v>
      </c>
      <c r="D8" s="128">
        <v>7090.6375372273778</v>
      </c>
      <c r="E8" s="138">
        <v>34</v>
      </c>
      <c r="F8" s="287">
        <v>1.7531015400451031</v>
      </c>
      <c r="G8" s="138">
        <v>40</v>
      </c>
      <c r="H8" s="287">
        <v>0.51352108742784208</v>
      </c>
      <c r="I8" s="138">
        <v>32</v>
      </c>
      <c r="J8" s="75" t="s">
        <v>17</v>
      </c>
      <c r="K8" s="250" t="s">
        <v>17</v>
      </c>
      <c r="L8" s="249" t="s">
        <v>17</v>
      </c>
      <c r="M8" s="322"/>
      <c r="N8" s="125">
        <v>4</v>
      </c>
    </row>
    <row r="9" spans="1:16">
      <c r="A9" s="67" t="s">
        <v>15</v>
      </c>
      <c r="B9" s="68"/>
      <c r="C9" s="145" t="s">
        <v>119</v>
      </c>
      <c r="D9" s="128">
        <v>10407.703650363768</v>
      </c>
      <c r="E9" s="138">
        <v>45</v>
      </c>
      <c r="F9" s="287">
        <v>2.2460745833817621</v>
      </c>
      <c r="G9" s="138">
        <v>48</v>
      </c>
      <c r="H9" s="287">
        <v>1.4728954192546342</v>
      </c>
      <c r="I9" s="138">
        <v>48</v>
      </c>
      <c r="J9" s="75" t="s">
        <v>17</v>
      </c>
      <c r="K9" s="250" t="s">
        <v>17</v>
      </c>
      <c r="L9" s="249" t="s">
        <v>17</v>
      </c>
      <c r="M9" s="322"/>
      <c r="N9" s="125">
        <v>5</v>
      </c>
    </row>
    <row r="10" spans="1:16">
      <c r="A10" s="67" t="s">
        <v>121</v>
      </c>
      <c r="B10" s="68"/>
      <c r="C10" s="145" t="s">
        <v>114</v>
      </c>
      <c r="D10" s="128">
        <v>12810.34188572548</v>
      </c>
      <c r="E10" s="138">
        <v>49</v>
      </c>
      <c r="F10" s="287">
        <v>2.8662211843115495</v>
      </c>
      <c r="G10" s="138">
        <v>50</v>
      </c>
      <c r="H10" s="287">
        <v>2.7894009249377993</v>
      </c>
      <c r="I10" s="138">
        <v>50</v>
      </c>
      <c r="J10" s="75" t="s">
        <v>101</v>
      </c>
      <c r="K10" s="234" t="s">
        <v>153</v>
      </c>
      <c r="L10" s="235"/>
      <c r="M10" s="322"/>
      <c r="N10" s="125">
        <v>6</v>
      </c>
    </row>
    <row r="11" spans="1:16">
      <c r="A11" s="67" t="s">
        <v>24</v>
      </c>
      <c r="B11" s="68"/>
      <c r="C11" s="145" t="s">
        <v>114</v>
      </c>
      <c r="D11" s="128">
        <v>24946.99584558107</v>
      </c>
      <c r="E11" s="138">
        <v>51</v>
      </c>
      <c r="F11" s="287">
        <v>6.3756805257081473</v>
      </c>
      <c r="G11" s="138">
        <v>51</v>
      </c>
      <c r="H11" s="287">
        <v>6.1078452021664615</v>
      </c>
      <c r="I11" s="138">
        <v>51</v>
      </c>
      <c r="J11" s="75" t="s">
        <v>17</v>
      </c>
      <c r="K11" s="250" t="s">
        <v>17</v>
      </c>
      <c r="L11" s="249" t="s">
        <v>17</v>
      </c>
      <c r="M11" s="322"/>
      <c r="N11" s="125">
        <v>7</v>
      </c>
    </row>
    <row r="12" spans="1:16">
      <c r="A12" s="67" t="s">
        <v>18</v>
      </c>
      <c r="B12" s="68"/>
      <c r="C12" s="145" t="s">
        <v>119</v>
      </c>
      <c r="D12" s="128">
        <v>3679.3424718622368</v>
      </c>
      <c r="E12" s="138">
        <v>7</v>
      </c>
      <c r="F12" s="287">
        <v>0.71148999581655525</v>
      </c>
      <c r="G12" s="138">
        <v>3</v>
      </c>
      <c r="H12" s="287">
        <v>0.20420318068462048</v>
      </c>
      <c r="I12" s="138">
        <v>18</v>
      </c>
      <c r="J12" s="75" t="s">
        <v>17</v>
      </c>
      <c r="K12" s="250" t="s">
        <v>17</v>
      </c>
      <c r="L12" s="249" t="s">
        <v>17</v>
      </c>
      <c r="M12" s="322"/>
      <c r="N12" s="125">
        <v>8</v>
      </c>
    </row>
    <row r="13" spans="1:16">
      <c r="A13" s="67" t="s">
        <v>25</v>
      </c>
      <c r="B13" s="68"/>
      <c r="C13" s="145" t="s">
        <v>114</v>
      </c>
      <c r="D13" s="128">
        <v>5028.2397693624553</v>
      </c>
      <c r="E13" s="138">
        <v>22</v>
      </c>
      <c r="F13" s="287">
        <v>1.1361506613444829</v>
      </c>
      <c r="G13" s="138">
        <v>25</v>
      </c>
      <c r="H13" s="287">
        <v>0.57053373575671007</v>
      </c>
      <c r="I13" s="138">
        <v>34</v>
      </c>
      <c r="J13" s="75" t="s">
        <v>17</v>
      </c>
      <c r="K13" s="250" t="s">
        <v>17</v>
      </c>
      <c r="L13" s="249" t="s">
        <v>17</v>
      </c>
      <c r="M13" s="322"/>
      <c r="N13" s="125">
        <v>9</v>
      </c>
    </row>
    <row r="14" spans="1:16">
      <c r="A14" s="67" t="s">
        <v>26</v>
      </c>
      <c r="B14" s="68"/>
      <c r="C14" s="145" t="s">
        <v>114</v>
      </c>
      <c r="D14" s="128">
        <v>8739.6981955376377</v>
      </c>
      <c r="E14" s="138">
        <v>42</v>
      </c>
      <c r="F14" s="287">
        <v>1.6161520058228893</v>
      </c>
      <c r="G14" s="138">
        <v>36</v>
      </c>
      <c r="H14" s="287">
        <v>1.0505350802351161</v>
      </c>
      <c r="I14" s="138">
        <v>42</v>
      </c>
      <c r="J14" s="75" t="s">
        <v>17</v>
      </c>
      <c r="K14" s="75" t="s">
        <v>17</v>
      </c>
      <c r="L14" s="249" t="s">
        <v>17</v>
      </c>
      <c r="M14" s="322"/>
      <c r="N14" s="125">
        <v>10</v>
      </c>
      <c r="O14" s="35"/>
      <c r="P14" s="35"/>
    </row>
    <row r="15" spans="1:16">
      <c r="A15" s="67" t="s">
        <v>27</v>
      </c>
      <c r="B15" s="68"/>
      <c r="C15" s="145" t="s">
        <v>114</v>
      </c>
      <c r="D15" s="128">
        <v>4803.9647602754903</v>
      </c>
      <c r="E15" s="138">
        <v>18</v>
      </c>
      <c r="F15" s="287">
        <v>1.6908919507812983</v>
      </c>
      <c r="G15" s="138">
        <v>38</v>
      </c>
      <c r="H15" s="287">
        <v>1.1252750251935253</v>
      </c>
      <c r="I15" s="138">
        <v>45</v>
      </c>
      <c r="J15" s="75" t="s">
        <v>17</v>
      </c>
      <c r="K15" s="75" t="s">
        <v>17</v>
      </c>
      <c r="L15" s="249" t="s">
        <v>17</v>
      </c>
      <c r="M15" s="322"/>
      <c r="N15" s="125">
        <v>11</v>
      </c>
    </row>
    <row r="16" spans="1:16">
      <c r="A16" s="67" t="s">
        <v>28</v>
      </c>
      <c r="B16" s="68"/>
      <c r="C16" s="145" t="s">
        <v>114</v>
      </c>
      <c r="D16" s="128">
        <v>4297.0782985265041</v>
      </c>
      <c r="E16" s="138">
        <v>16</v>
      </c>
      <c r="F16" s="287">
        <v>0.8209284561239506</v>
      </c>
      <c r="G16" s="138">
        <v>8</v>
      </c>
      <c r="H16" s="287">
        <v>0.22122825933088389</v>
      </c>
      <c r="I16" s="138">
        <v>20</v>
      </c>
      <c r="J16" s="75" t="s">
        <v>17</v>
      </c>
      <c r="K16" s="75" t="s">
        <v>17</v>
      </c>
      <c r="L16" s="249" t="s">
        <v>17</v>
      </c>
      <c r="M16" s="322"/>
      <c r="N16" s="125">
        <v>12</v>
      </c>
    </row>
    <row r="17" spans="1:16">
      <c r="A17" s="67" t="s">
        <v>29</v>
      </c>
      <c r="B17" s="68"/>
      <c r="C17" s="145" t="s">
        <v>114</v>
      </c>
      <c r="D17" s="128">
        <v>7164.8752134654114</v>
      </c>
      <c r="E17" s="138">
        <v>35</v>
      </c>
      <c r="F17" s="287">
        <v>1.8398899766261207</v>
      </c>
      <c r="G17" s="138">
        <v>45</v>
      </c>
      <c r="H17" s="287">
        <v>1.1391338569267149</v>
      </c>
      <c r="I17" s="138">
        <v>46</v>
      </c>
      <c r="J17" s="75" t="s">
        <v>17</v>
      </c>
      <c r="K17" s="75" t="s">
        <v>17</v>
      </c>
      <c r="L17" s="249" t="s">
        <v>17</v>
      </c>
      <c r="M17" s="322"/>
      <c r="N17" s="125">
        <v>13</v>
      </c>
    </row>
    <row r="18" spans="1:16">
      <c r="A18" s="67" t="s">
        <v>30</v>
      </c>
      <c r="B18" s="68"/>
      <c r="C18" s="145" t="s">
        <v>114</v>
      </c>
      <c r="D18" s="128">
        <v>7833.7351918696495</v>
      </c>
      <c r="E18" s="138">
        <v>40</v>
      </c>
      <c r="F18" s="287">
        <v>1.6172200670629802</v>
      </c>
      <c r="G18" s="138">
        <v>37</v>
      </c>
      <c r="H18" s="287">
        <v>0.76321989976596116</v>
      </c>
      <c r="I18" s="138">
        <v>36</v>
      </c>
      <c r="J18" s="75" t="s">
        <v>17</v>
      </c>
      <c r="K18" s="250" t="s">
        <v>17</v>
      </c>
      <c r="L18" s="249" t="s">
        <v>17</v>
      </c>
      <c r="M18" s="322"/>
      <c r="N18" s="125">
        <v>14</v>
      </c>
    </row>
    <row r="19" spans="1:16">
      <c r="A19" s="67" t="s">
        <v>31</v>
      </c>
      <c r="B19" s="68"/>
      <c r="C19" s="145" t="s">
        <v>114</v>
      </c>
      <c r="D19" s="128">
        <v>7210.9585511324749</v>
      </c>
      <c r="E19" s="138">
        <v>37</v>
      </c>
      <c r="F19" s="287">
        <v>1.5200661943536979</v>
      </c>
      <c r="G19" s="138">
        <v>34</v>
      </c>
      <c r="H19" s="287">
        <v>0.93152282948486287</v>
      </c>
      <c r="I19" s="138">
        <v>40</v>
      </c>
      <c r="J19" s="75" t="s">
        <v>17</v>
      </c>
      <c r="K19" s="250" t="s">
        <v>17</v>
      </c>
      <c r="L19" s="249" t="s">
        <v>17</v>
      </c>
      <c r="M19" s="322"/>
      <c r="N19" s="125">
        <v>15</v>
      </c>
    </row>
    <row r="20" spans="1:16">
      <c r="A20" s="67" t="s">
        <v>32</v>
      </c>
      <c r="B20" s="68"/>
      <c r="C20" s="145" t="s">
        <v>114</v>
      </c>
      <c r="D20" s="128">
        <v>5406.9714135546019</v>
      </c>
      <c r="E20" s="138">
        <v>28</v>
      </c>
      <c r="F20" s="287">
        <v>1.2261537498996171</v>
      </c>
      <c r="G20" s="138">
        <v>27</v>
      </c>
      <c r="H20" s="287">
        <v>0.36963957444384826</v>
      </c>
      <c r="I20" s="138">
        <v>27</v>
      </c>
      <c r="J20" s="75" t="s">
        <v>17</v>
      </c>
      <c r="K20" s="250" t="s">
        <v>17</v>
      </c>
      <c r="L20" s="249" t="s">
        <v>17</v>
      </c>
      <c r="M20" s="322"/>
      <c r="N20" s="125">
        <v>16</v>
      </c>
    </row>
    <row r="21" spans="1:16">
      <c r="A21" s="67" t="s">
        <v>19</v>
      </c>
      <c r="B21" s="68"/>
      <c r="C21" s="145" t="s">
        <v>119</v>
      </c>
      <c r="D21" s="128">
        <v>8971.6247137822556</v>
      </c>
      <c r="E21" s="138">
        <v>43</v>
      </c>
      <c r="F21" s="287">
        <v>1.8219651798622434</v>
      </c>
      <c r="G21" s="138">
        <v>43</v>
      </c>
      <c r="H21" s="287">
        <v>0.97905278166866705</v>
      </c>
      <c r="I21" s="138">
        <v>41</v>
      </c>
      <c r="J21" s="75" t="s">
        <v>17</v>
      </c>
      <c r="K21" s="250" t="s">
        <v>17</v>
      </c>
      <c r="L21" s="249" t="s">
        <v>17</v>
      </c>
      <c r="M21" s="322"/>
      <c r="N21" s="125">
        <v>17</v>
      </c>
    </row>
    <row r="22" spans="1:16" s="35" customFormat="1" ht="18" customHeight="1">
      <c r="A22" s="78" t="s">
        <v>97</v>
      </c>
      <c r="B22" s="79"/>
      <c r="C22" s="146"/>
      <c r="D22" s="129">
        <v>5226.9539096464705</v>
      </c>
      <c r="E22" s="241"/>
      <c r="F22" s="290">
        <v>1.1940422613786976</v>
      </c>
      <c r="G22" s="241"/>
      <c r="H22" s="290">
        <v>0.33935213158025535</v>
      </c>
      <c r="I22" s="241"/>
      <c r="J22" s="83"/>
      <c r="K22" s="84"/>
      <c r="L22" s="85"/>
      <c r="M22" s="322"/>
      <c r="N22" s="125">
        <v>18</v>
      </c>
      <c r="O22"/>
      <c r="P22"/>
    </row>
    <row r="23" spans="1:16" s="35" customFormat="1" ht="18" customHeight="1">
      <c r="A23" s="36" t="s">
        <v>98</v>
      </c>
      <c r="B23" s="37"/>
      <c r="C23" s="142"/>
      <c r="D23" s="130">
        <v>4768.0883337061132</v>
      </c>
      <c r="E23" s="142"/>
      <c r="F23" s="291">
        <v>1.1407463537291536</v>
      </c>
      <c r="G23" s="142"/>
      <c r="H23" s="291">
        <v>0.29840149388924303</v>
      </c>
      <c r="I23" s="142"/>
      <c r="J23" s="40"/>
      <c r="K23" s="41"/>
      <c r="L23" s="56"/>
      <c r="M23" s="322"/>
      <c r="N23" s="125">
        <v>19</v>
      </c>
      <c r="O23"/>
      <c r="P23"/>
    </row>
    <row r="24" spans="1:16">
      <c r="A24" s="33" t="s">
        <v>38</v>
      </c>
      <c r="B24" s="27"/>
      <c r="C24" s="149" t="s">
        <v>119</v>
      </c>
      <c r="D24" s="131">
        <v>7203.2479771400258</v>
      </c>
      <c r="E24" s="141">
        <v>36</v>
      </c>
      <c r="F24" s="298">
        <v>1.8149963887841536</v>
      </c>
      <c r="G24" s="141">
        <v>42</v>
      </c>
      <c r="H24" s="298">
        <v>0.7097971419880178</v>
      </c>
      <c r="I24" s="141">
        <v>35</v>
      </c>
      <c r="J24" s="86" t="s">
        <v>17</v>
      </c>
      <c r="K24" s="87" t="s">
        <v>36</v>
      </c>
      <c r="L24" s="88" t="s">
        <v>36</v>
      </c>
      <c r="M24" s="322"/>
      <c r="N24" s="125">
        <v>20</v>
      </c>
    </row>
    <row r="25" spans="1:16">
      <c r="A25" s="33" t="s">
        <v>40</v>
      </c>
      <c r="B25" s="27"/>
      <c r="C25" s="149" t="s">
        <v>114</v>
      </c>
      <c r="D25" s="131">
        <v>6031.615648048506</v>
      </c>
      <c r="E25" s="141">
        <v>33</v>
      </c>
      <c r="F25" s="298">
        <v>1.5919231457861835</v>
      </c>
      <c r="G25" s="141">
        <v>35</v>
      </c>
      <c r="H25" s="298">
        <v>0.80762520530992343</v>
      </c>
      <c r="I25" s="141">
        <v>37</v>
      </c>
      <c r="J25" s="86" t="s">
        <v>17</v>
      </c>
      <c r="K25" s="87" t="s">
        <v>36</v>
      </c>
      <c r="L25" s="89" t="s">
        <v>17</v>
      </c>
      <c r="M25" s="322"/>
      <c r="N25" s="125">
        <v>21</v>
      </c>
    </row>
    <row r="26" spans="1:16">
      <c r="A26" s="34" t="s">
        <v>35</v>
      </c>
      <c r="B26" s="27"/>
      <c r="C26" s="149" t="s">
        <v>115</v>
      </c>
      <c r="D26" s="131">
        <v>4229.3525003177292</v>
      </c>
      <c r="E26" s="141">
        <v>15</v>
      </c>
      <c r="F26" s="298">
        <v>0.90471588502288969</v>
      </c>
      <c r="G26" s="141">
        <v>13</v>
      </c>
      <c r="H26" s="298">
        <v>0.13583511588272107</v>
      </c>
      <c r="I26" s="141">
        <v>13</v>
      </c>
      <c r="J26" s="86" t="s">
        <v>17</v>
      </c>
      <c r="K26" s="87" t="s">
        <v>36</v>
      </c>
      <c r="L26" s="88" t="s">
        <v>36</v>
      </c>
      <c r="M26" s="322"/>
      <c r="N26" s="125">
        <v>22</v>
      </c>
    </row>
    <row r="27" spans="1:16">
      <c r="A27" s="34" t="s">
        <v>37</v>
      </c>
      <c r="B27" s="27"/>
      <c r="C27" s="149" t="s">
        <v>115</v>
      </c>
      <c r="D27" s="131">
        <v>5868.1209772412903</v>
      </c>
      <c r="E27" s="141">
        <v>31</v>
      </c>
      <c r="F27" s="298">
        <v>1.3963024116145453</v>
      </c>
      <c r="G27" s="141">
        <v>33</v>
      </c>
      <c r="H27" s="298">
        <v>0.4935023004672266</v>
      </c>
      <c r="I27" s="141">
        <v>31</v>
      </c>
      <c r="J27" s="86" t="s">
        <v>17</v>
      </c>
      <c r="K27" s="87" t="s">
        <v>36</v>
      </c>
      <c r="L27" s="88" t="s">
        <v>36</v>
      </c>
      <c r="M27" s="322"/>
      <c r="N27" s="125">
        <v>23</v>
      </c>
    </row>
    <row r="28" spans="1:16">
      <c r="A28" s="33" t="s">
        <v>39</v>
      </c>
      <c r="B28" s="27"/>
      <c r="C28" s="149" t="s">
        <v>119</v>
      </c>
      <c r="D28" s="131">
        <v>5807.5592550480405</v>
      </c>
      <c r="E28" s="141">
        <v>30</v>
      </c>
      <c r="F28" s="298">
        <v>1.2610737637535192</v>
      </c>
      <c r="G28" s="141">
        <v>28</v>
      </c>
      <c r="H28" s="298">
        <v>0.45057276987988409</v>
      </c>
      <c r="I28" s="141">
        <v>29</v>
      </c>
      <c r="J28" s="86" t="s">
        <v>17</v>
      </c>
      <c r="K28" s="87" t="s">
        <v>36</v>
      </c>
      <c r="L28" s="89" t="s">
        <v>17</v>
      </c>
      <c r="M28" s="322"/>
      <c r="N28" s="125">
        <v>24</v>
      </c>
    </row>
    <row r="29" spans="1:16">
      <c r="A29" s="33" t="s">
        <v>33</v>
      </c>
      <c r="B29" s="27"/>
      <c r="C29" s="149" t="s">
        <v>115</v>
      </c>
      <c r="D29" s="131">
        <v>3795.7210786475089</v>
      </c>
      <c r="E29" s="141">
        <v>9</v>
      </c>
      <c r="F29" s="298">
        <v>0.96334762027285503</v>
      </c>
      <c r="G29" s="141">
        <v>17</v>
      </c>
      <c r="H29" s="298">
        <v>9.5428167064282629E-2</v>
      </c>
      <c r="I29" s="141">
        <v>7</v>
      </c>
      <c r="J29" s="86" t="s">
        <v>17</v>
      </c>
      <c r="K29" s="87" t="s">
        <v>17</v>
      </c>
      <c r="L29" s="88" t="s">
        <v>36</v>
      </c>
      <c r="M29" s="322"/>
      <c r="N29" s="125">
        <v>25</v>
      </c>
    </row>
    <row r="30" spans="1:16">
      <c r="A30" s="90" t="s">
        <v>99</v>
      </c>
      <c r="B30" s="91"/>
      <c r="C30" s="147"/>
      <c r="D30" s="132">
        <v>5964.6655192228482</v>
      </c>
      <c r="E30" s="147"/>
      <c r="F30" s="293">
        <v>1.2703161579349223</v>
      </c>
      <c r="G30" s="147"/>
      <c r="H30" s="293">
        <v>0.39795822050728114</v>
      </c>
      <c r="I30" s="147"/>
      <c r="J30" s="95"/>
      <c r="K30" s="96"/>
      <c r="L30" s="97"/>
      <c r="M30" s="322"/>
      <c r="N30" s="125">
        <v>26</v>
      </c>
      <c r="O30" s="35"/>
      <c r="P30" s="35"/>
    </row>
    <row r="31" spans="1:16">
      <c r="A31" s="98" t="s">
        <v>45</v>
      </c>
      <c r="B31" s="91"/>
      <c r="C31" s="150" t="s">
        <v>119</v>
      </c>
      <c r="D31" s="133">
        <v>7686.5952117119969</v>
      </c>
      <c r="E31" s="140">
        <v>39</v>
      </c>
      <c r="F31" s="294">
        <v>1.7760910854776815</v>
      </c>
      <c r="G31" s="140">
        <v>41</v>
      </c>
      <c r="H31" s="294">
        <v>1.0663577479649666</v>
      </c>
      <c r="I31" s="140">
        <v>43</v>
      </c>
      <c r="J31" s="95" t="s">
        <v>36</v>
      </c>
      <c r="K31" s="96" t="s">
        <v>17</v>
      </c>
      <c r="L31" s="97" t="s">
        <v>36</v>
      </c>
      <c r="M31" s="322"/>
      <c r="N31" s="125">
        <v>27</v>
      </c>
    </row>
    <row r="32" spans="1:16">
      <c r="A32" s="98" t="s">
        <v>41</v>
      </c>
      <c r="B32" s="91"/>
      <c r="C32" s="150" t="s">
        <v>115</v>
      </c>
      <c r="D32" s="133">
        <v>7280.1829426351251</v>
      </c>
      <c r="E32" s="140">
        <v>38</v>
      </c>
      <c r="F32" s="294">
        <v>1.3662571232021261</v>
      </c>
      <c r="G32" s="140">
        <v>31</v>
      </c>
      <c r="H32" s="294">
        <v>0.32185056127772654</v>
      </c>
      <c r="I32" s="140">
        <v>25</v>
      </c>
      <c r="J32" s="95" t="s">
        <v>36</v>
      </c>
      <c r="K32" s="96" t="s">
        <v>17</v>
      </c>
      <c r="L32" s="97" t="s">
        <v>17</v>
      </c>
      <c r="M32" s="322"/>
      <c r="N32" s="125">
        <v>28</v>
      </c>
    </row>
    <row r="33" spans="1:16">
      <c r="A33" s="98" t="s">
        <v>69</v>
      </c>
      <c r="B33" s="91"/>
      <c r="C33" s="150" t="s">
        <v>115</v>
      </c>
      <c r="D33" s="133">
        <v>5321.8083762023616</v>
      </c>
      <c r="E33" s="140">
        <v>25</v>
      </c>
      <c r="F33" s="294">
        <v>1.3695079846407654</v>
      </c>
      <c r="G33" s="140">
        <v>32</v>
      </c>
      <c r="H33" s="294">
        <v>0.4866277430311618</v>
      </c>
      <c r="I33" s="140">
        <v>30</v>
      </c>
      <c r="J33" s="95" t="s">
        <v>36</v>
      </c>
      <c r="K33" s="102" t="s">
        <v>70</v>
      </c>
      <c r="L33" s="103"/>
      <c r="M33" s="322"/>
      <c r="N33" s="125">
        <v>29</v>
      </c>
    </row>
    <row r="34" spans="1:16">
      <c r="A34" s="98" t="s">
        <v>43</v>
      </c>
      <c r="B34" s="91"/>
      <c r="C34" s="150" t="s">
        <v>114</v>
      </c>
      <c r="D34" s="133">
        <v>5393.3600323360342</v>
      </c>
      <c r="E34" s="140">
        <v>27</v>
      </c>
      <c r="F34" s="294">
        <v>1.0541999364631771</v>
      </c>
      <c r="G34" s="140">
        <v>21</v>
      </c>
      <c r="H34" s="294">
        <v>0.39092511167164556</v>
      </c>
      <c r="I34" s="140">
        <v>28</v>
      </c>
      <c r="J34" s="95" t="s">
        <v>36</v>
      </c>
      <c r="K34" s="96" t="s">
        <v>17</v>
      </c>
      <c r="L34" s="97" t="s">
        <v>17</v>
      </c>
      <c r="M34" s="322"/>
      <c r="N34" s="125">
        <v>30</v>
      </c>
      <c r="O34" s="35"/>
      <c r="P34" s="35"/>
    </row>
    <row r="35" spans="1:16">
      <c r="A35" s="98" t="s">
        <v>42</v>
      </c>
      <c r="B35" s="91"/>
      <c r="C35" s="150" t="s">
        <v>115</v>
      </c>
      <c r="D35" s="133">
        <v>4978.5249005401556</v>
      </c>
      <c r="E35" s="140">
        <v>21</v>
      </c>
      <c r="F35" s="294">
        <v>1.0520200937214108</v>
      </c>
      <c r="G35" s="140">
        <v>20</v>
      </c>
      <c r="H35" s="294">
        <v>0.10945941206170641</v>
      </c>
      <c r="I35" s="140">
        <v>10</v>
      </c>
      <c r="J35" s="95" t="s">
        <v>36</v>
      </c>
      <c r="K35" s="96" t="s">
        <v>17</v>
      </c>
      <c r="L35" s="97" t="s">
        <v>17</v>
      </c>
      <c r="M35" s="322"/>
      <c r="N35" s="125">
        <v>31</v>
      </c>
    </row>
    <row r="36" spans="1:16">
      <c r="A36" s="98" t="s">
        <v>44</v>
      </c>
      <c r="B36" s="91"/>
      <c r="C36" s="150" t="s">
        <v>161</v>
      </c>
      <c r="D36" s="133">
        <v>9228.7299759332564</v>
      </c>
      <c r="E36" s="140">
        <v>44</v>
      </c>
      <c r="F36" s="294">
        <v>2.069699663294204</v>
      </c>
      <c r="G36" s="140">
        <v>47</v>
      </c>
      <c r="H36" s="294">
        <v>1.3861943790947029</v>
      </c>
      <c r="I36" s="140">
        <v>47</v>
      </c>
      <c r="J36" s="95" t="s">
        <v>36</v>
      </c>
      <c r="K36" s="96" t="s">
        <v>17</v>
      </c>
      <c r="L36" s="97" t="s">
        <v>17</v>
      </c>
      <c r="M36" s="322"/>
      <c r="N36" s="125">
        <v>32</v>
      </c>
    </row>
    <row r="37" spans="1:16" s="35" customFormat="1">
      <c r="A37" s="104" t="s">
        <v>100</v>
      </c>
      <c r="B37" s="105"/>
      <c r="C37" s="148">
        <f>'Enrollment Raw Data'!C37</f>
        <v>0</v>
      </c>
      <c r="D37" s="134">
        <v>4181.3676124927342</v>
      </c>
      <c r="E37" s="148"/>
      <c r="F37" s="295">
        <v>0.88021109039878387</v>
      </c>
      <c r="G37" s="148"/>
      <c r="H37" s="295">
        <v>9.9101433855103158E-2</v>
      </c>
      <c r="I37" s="148"/>
      <c r="J37" s="109"/>
      <c r="K37" s="110"/>
      <c r="L37" s="111"/>
      <c r="M37" s="322"/>
      <c r="N37" s="125">
        <v>33</v>
      </c>
      <c r="O37"/>
      <c r="P37"/>
    </row>
    <row r="38" spans="1:16">
      <c r="A38" s="112" t="s">
        <v>46</v>
      </c>
      <c r="B38" s="113"/>
      <c r="C38" s="151" t="s">
        <v>115</v>
      </c>
      <c r="D38" s="135">
        <v>4545.5837223856524</v>
      </c>
      <c r="E38" s="139">
        <v>17</v>
      </c>
      <c r="F38" s="296">
        <v>1.1091627818521799</v>
      </c>
      <c r="G38" s="139">
        <v>24</v>
      </c>
      <c r="H38" s="296">
        <v>0.21106767906996143</v>
      </c>
      <c r="I38" s="139">
        <v>19</v>
      </c>
      <c r="J38" s="117" t="s">
        <v>36</v>
      </c>
      <c r="K38" s="118" t="s">
        <v>36</v>
      </c>
      <c r="L38" s="119" t="s">
        <v>36</v>
      </c>
      <c r="M38" s="322"/>
      <c r="N38" s="125">
        <v>34</v>
      </c>
    </row>
    <row r="39" spans="1:16">
      <c r="A39" s="112" t="s">
        <v>47</v>
      </c>
      <c r="B39" s="120"/>
      <c r="C39" s="151" t="s">
        <v>115</v>
      </c>
      <c r="D39" s="135">
        <v>11505.337706296119</v>
      </c>
      <c r="E39" s="139">
        <v>48</v>
      </c>
      <c r="F39" s="296">
        <v>1.7353617120765874</v>
      </c>
      <c r="G39" s="139">
        <v>39</v>
      </c>
      <c r="H39" s="296">
        <v>0.87632817084956194</v>
      </c>
      <c r="I39" s="139">
        <v>38</v>
      </c>
      <c r="J39" s="117" t="s">
        <v>36</v>
      </c>
      <c r="K39" s="118" t="s">
        <v>36</v>
      </c>
      <c r="L39" s="119" t="s">
        <v>36</v>
      </c>
      <c r="M39" s="322"/>
      <c r="N39" s="125">
        <v>35</v>
      </c>
    </row>
    <row r="40" spans="1:16">
      <c r="A40" s="112" t="s">
        <v>48</v>
      </c>
      <c r="B40" s="120"/>
      <c r="C40" s="151" t="s">
        <v>115</v>
      </c>
      <c r="D40" s="135">
        <v>3132.7346404588525</v>
      </c>
      <c r="E40" s="139">
        <v>2</v>
      </c>
      <c r="F40" s="296">
        <v>0.6332622502116374</v>
      </c>
      <c r="G40" s="139">
        <v>1</v>
      </c>
      <c r="H40" s="296">
        <v>0.17808850939086759</v>
      </c>
      <c r="I40" s="139">
        <v>17</v>
      </c>
      <c r="J40" s="117" t="s">
        <v>36</v>
      </c>
      <c r="K40" s="118" t="s">
        <v>36</v>
      </c>
      <c r="L40" s="119" t="s">
        <v>36</v>
      </c>
      <c r="M40" s="322"/>
      <c r="N40" s="125">
        <v>36</v>
      </c>
    </row>
    <row r="41" spans="1:16">
      <c r="A41" s="112" t="s">
        <v>49</v>
      </c>
      <c r="B41" s="120"/>
      <c r="C41" s="151" t="s">
        <v>115</v>
      </c>
      <c r="D41" s="135">
        <v>4067.4594174566646</v>
      </c>
      <c r="E41" s="139">
        <v>13</v>
      </c>
      <c r="F41" s="296">
        <v>0.77459626643361668</v>
      </c>
      <c r="G41" s="139">
        <v>6</v>
      </c>
      <c r="H41" s="296">
        <v>1.4473239977834904E-2</v>
      </c>
      <c r="I41" s="139">
        <v>1</v>
      </c>
      <c r="J41" s="117" t="s">
        <v>36</v>
      </c>
      <c r="K41" s="118" t="s">
        <v>36</v>
      </c>
      <c r="L41" s="119" t="s">
        <v>36</v>
      </c>
      <c r="M41" s="322"/>
      <c r="N41" s="125">
        <v>37</v>
      </c>
    </row>
    <row r="42" spans="1:16">
      <c r="A42" s="112" t="s">
        <v>50</v>
      </c>
      <c r="B42" s="120"/>
      <c r="C42" s="151" t="s">
        <v>115</v>
      </c>
      <c r="D42" s="135">
        <v>4075.1051666287817</v>
      </c>
      <c r="E42" s="139">
        <v>14</v>
      </c>
      <c r="F42" s="296">
        <v>0.84098547089500497</v>
      </c>
      <c r="G42" s="139">
        <v>10</v>
      </c>
      <c r="H42" s="296">
        <v>4.9529154405056681E-2</v>
      </c>
      <c r="I42" s="139">
        <v>3</v>
      </c>
      <c r="J42" s="117" t="s">
        <v>36</v>
      </c>
      <c r="K42" s="118" t="s">
        <v>36</v>
      </c>
      <c r="L42" s="119" t="s">
        <v>36</v>
      </c>
      <c r="M42" s="322"/>
      <c r="N42" s="125">
        <v>38</v>
      </c>
    </row>
    <row r="43" spans="1:16">
      <c r="A43" s="112" t="s">
        <v>68</v>
      </c>
      <c r="B43" s="120"/>
      <c r="C43" s="151" t="s">
        <v>161</v>
      </c>
      <c r="D43" s="135">
        <v>4899.028644466207</v>
      </c>
      <c r="E43" s="139">
        <v>20</v>
      </c>
      <c r="F43" s="296">
        <v>1.3511801002367085</v>
      </c>
      <c r="G43" s="139">
        <v>29</v>
      </c>
      <c r="H43" s="296">
        <v>0.52320344218528614</v>
      </c>
      <c r="I43" s="139">
        <v>33</v>
      </c>
      <c r="J43" s="117" t="s">
        <v>36</v>
      </c>
      <c r="K43" s="118" t="s">
        <v>36</v>
      </c>
      <c r="L43" s="119" t="s">
        <v>36</v>
      </c>
      <c r="M43" s="322"/>
      <c r="N43" s="125">
        <v>39</v>
      </c>
    </row>
    <row r="44" spans="1:16">
      <c r="A44" s="112" t="s">
        <v>51</v>
      </c>
      <c r="B44" s="120"/>
      <c r="C44" s="151" t="s">
        <v>115</v>
      </c>
      <c r="D44" s="135">
        <v>5981.7397602351712</v>
      </c>
      <c r="E44" s="139">
        <v>32</v>
      </c>
      <c r="F44" s="296">
        <v>1.1619137535491832</v>
      </c>
      <c r="G44" s="139">
        <v>26</v>
      </c>
      <c r="H44" s="296">
        <v>0.1214021547369505</v>
      </c>
      <c r="I44" s="139">
        <v>11</v>
      </c>
      <c r="J44" s="117" t="s">
        <v>36</v>
      </c>
      <c r="K44" s="118" t="s">
        <v>36</v>
      </c>
      <c r="L44" s="119" t="s">
        <v>36</v>
      </c>
      <c r="M44" s="322"/>
      <c r="N44" s="125">
        <v>40</v>
      </c>
    </row>
    <row r="45" spans="1:16">
      <c r="A45" s="112" t="s">
        <v>52</v>
      </c>
      <c r="B45" s="120"/>
      <c r="C45" s="151" t="s">
        <v>115</v>
      </c>
      <c r="D45" s="135">
        <v>3712.0287882119092</v>
      </c>
      <c r="E45" s="139">
        <v>8</v>
      </c>
      <c r="F45" s="296">
        <v>0.93718818691947436</v>
      </c>
      <c r="G45" s="139">
        <v>14</v>
      </c>
      <c r="H45" s="296">
        <v>0.33604197272152464</v>
      </c>
      <c r="I45" s="139">
        <v>26</v>
      </c>
      <c r="J45" s="117" t="s">
        <v>36</v>
      </c>
      <c r="K45" s="118" t="s">
        <v>36</v>
      </c>
      <c r="L45" s="119" t="s">
        <v>36</v>
      </c>
      <c r="M45" s="322"/>
      <c r="N45" s="125">
        <v>41</v>
      </c>
    </row>
    <row r="46" spans="1:16">
      <c r="A46" s="112" t="s">
        <v>53</v>
      </c>
      <c r="B46" s="120"/>
      <c r="C46" s="151" t="s">
        <v>115</v>
      </c>
      <c r="D46" s="135">
        <v>5595.9870092816582</v>
      </c>
      <c r="E46" s="139">
        <v>29</v>
      </c>
      <c r="F46" s="296">
        <v>1.1022541075002725</v>
      </c>
      <c r="G46" s="139">
        <v>23</v>
      </c>
      <c r="H46" s="296">
        <v>0.14497157012241521</v>
      </c>
      <c r="I46" s="139">
        <v>16</v>
      </c>
      <c r="J46" s="117" t="s">
        <v>36</v>
      </c>
      <c r="K46" s="118" t="s">
        <v>36</v>
      </c>
      <c r="L46" s="119" t="s">
        <v>36</v>
      </c>
      <c r="M46" s="322"/>
      <c r="N46" s="125">
        <v>42</v>
      </c>
    </row>
    <row r="47" spans="1:16">
      <c r="A47" s="112" t="s">
        <v>67</v>
      </c>
      <c r="B47" s="120"/>
      <c r="C47" s="151" t="s">
        <v>119</v>
      </c>
      <c r="D47" s="135">
        <v>3873.862058738212</v>
      </c>
      <c r="E47" s="139">
        <v>11</v>
      </c>
      <c r="F47" s="296">
        <v>0.8290042146149823</v>
      </c>
      <c r="G47" s="139">
        <v>9</v>
      </c>
      <c r="H47" s="296">
        <v>9.1377750233031491E-2</v>
      </c>
      <c r="I47" s="139">
        <v>6</v>
      </c>
      <c r="J47" s="117" t="s">
        <v>36</v>
      </c>
      <c r="K47" s="118" t="s">
        <v>36</v>
      </c>
      <c r="L47" s="119" t="s">
        <v>36</v>
      </c>
      <c r="M47" s="322"/>
      <c r="N47" s="125">
        <v>43</v>
      </c>
    </row>
    <row r="48" spans="1:16">
      <c r="A48" s="112" t="s">
        <v>54</v>
      </c>
      <c r="B48" s="120"/>
      <c r="C48" s="151" t="s">
        <v>115</v>
      </c>
      <c r="D48" s="135">
        <v>8008.8667565695569</v>
      </c>
      <c r="E48" s="139">
        <v>41</v>
      </c>
      <c r="F48" s="296">
        <v>1.3562805680953178</v>
      </c>
      <c r="G48" s="139">
        <v>30</v>
      </c>
      <c r="H48" s="296">
        <v>0.310075045029994</v>
      </c>
      <c r="I48" s="139">
        <v>24</v>
      </c>
      <c r="J48" s="117" t="s">
        <v>36</v>
      </c>
      <c r="K48" s="118" t="s">
        <v>36</v>
      </c>
      <c r="L48" s="119" t="s">
        <v>36</v>
      </c>
      <c r="M48" s="322"/>
      <c r="N48" s="125">
        <v>44</v>
      </c>
    </row>
    <row r="49" spans="1:14">
      <c r="A49" s="112" t="s">
        <v>55</v>
      </c>
      <c r="B49" s="120"/>
      <c r="C49" s="151" t="s">
        <v>115</v>
      </c>
      <c r="D49" s="135">
        <v>5056.4105493862007</v>
      </c>
      <c r="E49" s="139">
        <v>23</v>
      </c>
      <c r="F49" s="296">
        <v>1.0025687989588055</v>
      </c>
      <c r="G49" s="139">
        <v>19</v>
      </c>
      <c r="H49" s="296">
        <v>9.001765783883002E-2</v>
      </c>
      <c r="I49" s="139">
        <v>5</v>
      </c>
      <c r="J49" s="117" t="s">
        <v>36</v>
      </c>
      <c r="K49" s="118" t="s">
        <v>36</v>
      </c>
      <c r="L49" s="119" t="s">
        <v>36</v>
      </c>
      <c r="M49" s="322"/>
      <c r="N49" s="125">
        <v>45</v>
      </c>
    </row>
    <row r="50" spans="1:14">
      <c r="A50" s="112" t="s">
        <v>56</v>
      </c>
      <c r="B50" s="120"/>
      <c r="C50" s="151" t="s">
        <v>115</v>
      </c>
      <c r="D50" s="135">
        <v>10623.84143336146</v>
      </c>
      <c r="E50" s="139">
        <v>47</v>
      </c>
      <c r="F50" s="296">
        <v>2.6227733846061541</v>
      </c>
      <c r="G50" s="139">
        <v>49</v>
      </c>
      <c r="H50" s="296">
        <v>1.750105236424836</v>
      </c>
      <c r="I50" s="139">
        <v>49</v>
      </c>
      <c r="J50" s="117" t="s">
        <v>36</v>
      </c>
      <c r="K50" s="119" t="s">
        <v>36</v>
      </c>
      <c r="L50" s="119" t="s">
        <v>36</v>
      </c>
      <c r="M50" s="322"/>
      <c r="N50" s="125">
        <v>46</v>
      </c>
    </row>
    <row r="51" spans="1:14">
      <c r="A51" s="112" t="s">
        <v>57</v>
      </c>
      <c r="B51" s="120"/>
      <c r="C51" s="151" t="s">
        <v>115</v>
      </c>
      <c r="D51" s="135">
        <v>4055.533651712205</v>
      </c>
      <c r="E51" s="139">
        <v>12</v>
      </c>
      <c r="F51" s="296">
        <v>0.87374233143794988</v>
      </c>
      <c r="G51" s="139">
        <v>12</v>
      </c>
      <c r="H51" s="296">
        <v>0.10578323879889662</v>
      </c>
      <c r="I51" s="139">
        <v>9</v>
      </c>
      <c r="J51" s="117" t="s">
        <v>36</v>
      </c>
      <c r="K51" s="118" t="s">
        <v>36</v>
      </c>
      <c r="L51" s="119" t="s">
        <v>36</v>
      </c>
      <c r="M51" s="322"/>
      <c r="N51" s="125">
        <v>47</v>
      </c>
    </row>
    <row r="52" spans="1:14">
      <c r="A52" s="112" t="s">
        <v>58</v>
      </c>
      <c r="B52" s="120"/>
      <c r="C52" s="151" t="s">
        <v>115</v>
      </c>
      <c r="D52" s="135">
        <v>3796.9221124378173</v>
      </c>
      <c r="E52" s="139">
        <v>10</v>
      </c>
      <c r="F52" s="296">
        <v>0.94429773907221404</v>
      </c>
      <c r="G52" s="139">
        <v>16</v>
      </c>
      <c r="H52" s="296">
        <v>0.27232742565271889</v>
      </c>
      <c r="I52" s="139">
        <v>23</v>
      </c>
      <c r="J52" s="117" t="s">
        <v>36</v>
      </c>
      <c r="K52" s="118" t="s">
        <v>36</v>
      </c>
      <c r="L52" s="119" t="s">
        <v>36</v>
      </c>
      <c r="M52" s="322"/>
      <c r="N52" s="125">
        <v>48</v>
      </c>
    </row>
    <row r="53" spans="1:14">
      <c r="A53" s="112" t="s">
        <v>59</v>
      </c>
      <c r="B53" s="120"/>
      <c r="C53" s="151" t="s">
        <v>115</v>
      </c>
      <c r="D53" s="135">
        <v>3368.4657066134928</v>
      </c>
      <c r="E53" s="139">
        <v>5</v>
      </c>
      <c r="F53" s="296">
        <v>0.78094383788547928</v>
      </c>
      <c r="G53" s="139">
        <v>7</v>
      </c>
      <c r="H53" s="296">
        <v>7.9984671817056749E-2</v>
      </c>
      <c r="I53" s="139">
        <v>4</v>
      </c>
      <c r="J53" s="117" t="s">
        <v>36</v>
      </c>
      <c r="K53" s="118" t="s">
        <v>36</v>
      </c>
      <c r="L53" s="119" t="s">
        <v>36</v>
      </c>
      <c r="M53" s="322"/>
      <c r="N53" s="125">
        <v>49</v>
      </c>
    </row>
    <row r="54" spans="1:14">
      <c r="A54" s="112" t="s">
        <v>60</v>
      </c>
      <c r="B54" s="120"/>
      <c r="C54" s="151" t="s">
        <v>115</v>
      </c>
      <c r="D54" s="135">
        <v>4816.0550984601896</v>
      </c>
      <c r="E54" s="139">
        <v>19</v>
      </c>
      <c r="F54" s="296">
        <v>1.0553778706181705</v>
      </c>
      <c r="G54" s="139">
        <v>22</v>
      </c>
      <c r="H54" s="296">
        <v>0.13915225929553968</v>
      </c>
      <c r="I54" s="139">
        <v>15</v>
      </c>
      <c r="J54" s="117" t="s">
        <v>36</v>
      </c>
      <c r="K54" s="118" t="s">
        <v>36</v>
      </c>
      <c r="L54" s="119" t="s">
        <v>36</v>
      </c>
      <c r="M54" s="322"/>
      <c r="N54" s="125">
        <v>50</v>
      </c>
    </row>
    <row r="55" spans="1:14">
      <c r="A55" s="112" t="s">
        <v>61</v>
      </c>
      <c r="B55" s="120"/>
      <c r="C55" s="151" t="s">
        <v>115</v>
      </c>
      <c r="D55" s="135">
        <v>10574.791480322005</v>
      </c>
      <c r="E55" s="139">
        <v>46</v>
      </c>
      <c r="F55" s="296">
        <v>1.8382629450147181</v>
      </c>
      <c r="G55" s="139">
        <v>44</v>
      </c>
      <c r="H55" s="296">
        <v>1.0847268996497086</v>
      </c>
      <c r="I55" s="139">
        <v>44</v>
      </c>
      <c r="J55" s="117" t="s">
        <v>36</v>
      </c>
      <c r="K55" s="118" t="s">
        <v>36</v>
      </c>
      <c r="L55" s="119" t="s">
        <v>36</v>
      </c>
      <c r="M55" s="322"/>
      <c r="N55" s="125">
        <v>51</v>
      </c>
    </row>
    <row r="56" spans="1:14">
      <c r="A56" s="112" t="s">
        <v>62</v>
      </c>
      <c r="B56" s="120"/>
      <c r="C56" s="151" t="s">
        <v>115</v>
      </c>
      <c r="D56" s="135">
        <v>3037.806375094382</v>
      </c>
      <c r="E56" s="139">
        <v>1</v>
      </c>
      <c r="F56" s="296">
        <v>0.75166267186329805</v>
      </c>
      <c r="G56" s="139">
        <v>4</v>
      </c>
      <c r="H56" s="296">
        <v>0.13732698249116326</v>
      </c>
      <c r="I56" s="139">
        <v>14</v>
      </c>
      <c r="J56" s="117" t="s">
        <v>36</v>
      </c>
      <c r="K56" s="118" t="s">
        <v>36</v>
      </c>
      <c r="L56" s="119" t="s">
        <v>36</v>
      </c>
      <c r="M56" s="322"/>
      <c r="N56" s="125">
        <v>52</v>
      </c>
    </row>
    <row r="57" spans="1:14">
      <c r="A57" s="112" t="s">
        <v>63</v>
      </c>
      <c r="B57" s="120"/>
      <c r="C57" s="151" t="s">
        <v>115</v>
      </c>
      <c r="D57" s="135">
        <v>3256.3994813242311</v>
      </c>
      <c r="E57" s="139">
        <v>3</v>
      </c>
      <c r="F57" s="296">
        <v>0.75292960303633483</v>
      </c>
      <c r="G57" s="139">
        <v>5</v>
      </c>
      <c r="H57" s="296">
        <v>2.3583967492365382E-2</v>
      </c>
      <c r="I57" s="139">
        <v>2</v>
      </c>
      <c r="J57" s="117" t="s">
        <v>36</v>
      </c>
      <c r="K57" s="118" t="s">
        <v>36</v>
      </c>
      <c r="L57" s="119" t="s">
        <v>36</v>
      </c>
      <c r="M57" s="322"/>
      <c r="N57" s="125">
        <v>53</v>
      </c>
    </row>
    <row r="58" spans="1:14">
      <c r="A58" s="112" t="s">
        <v>64</v>
      </c>
      <c r="B58" s="120"/>
      <c r="C58" s="151" t="s">
        <v>115</v>
      </c>
      <c r="D58" s="135">
        <v>3293.3107511872422</v>
      </c>
      <c r="E58" s="139">
        <v>4</v>
      </c>
      <c r="F58" s="296">
        <v>0.9435391353071727</v>
      </c>
      <c r="G58" s="139">
        <v>15</v>
      </c>
      <c r="H58" s="296">
        <v>0.27131711175866818</v>
      </c>
      <c r="I58" s="139">
        <v>22</v>
      </c>
      <c r="J58" s="117" t="s">
        <v>36</v>
      </c>
      <c r="K58" s="118" t="s">
        <v>36</v>
      </c>
      <c r="L58" s="119" t="s">
        <v>36</v>
      </c>
      <c r="M58" s="322"/>
      <c r="N58" s="125">
        <v>54</v>
      </c>
    </row>
    <row r="59" spans="1:14">
      <c r="A59" s="112" t="s">
        <v>65</v>
      </c>
      <c r="B59" s="120"/>
      <c r="C59" s="151" t="s">
        <v>115</v>
      </c>
      <c r="D59" s="135">
        <v>5325.7413515804528</v>
      </c>
      <c r="E59" s="139">
        <v>26</v>
      </c>
      <c r="F59" s="296">
        <v>0.96637275670215639</v>
      </c>
      <c r="G59" s="139">
        <v>18</v>
      </c>
      <c r="H59" s="296">
        <v>9.8529082103010937E-2</v>
      </c>
      <c r="I59" s="139">
        <v>8</v>
      </c>
      <c r="J59" s="117" t="s">
        <v>36</v>
      </c>
      <c r="K59" s="118" t="s">
        <v>36</v>
      </c>
      <c r="L59" s="119" t="s">
        <v>36</v>
      </c>
      <c r="M59" s="322"/>
      <c r="N59" s="125">
        <v>55</v>
      </c>
    </row>
    <row r="60" spans="1:14">
      <c r="A60" s="112" t="s">
        <v>66</v>
      </c>
      <c r="B60" s="120"/>
      <c r="C60" s="151" t="s">
        <v>115</v>
      </c>
      <c r="D60" s="135">
        <v>13477.945551560588</v>
      </c>
      <c r="E60" s="139">
        <v>50</v>
      </c>
      <c r="F60" s="296">
        <v>1.9509280336144834</v>
      </c>
      <c r="G60" s="139">
        <v>46</v>
      </c>
      <c r="H60" s="296">
        <v>0.91525209902009486</v>
      </c>
      <c r="I60" s="139">
        <v>39</v>
      </c>
      <c r="J60" s="117" t="s">
        <v>36</v>
      </c>
      <c r="K60" s="117" t="s">
        <v>36</v>
      </c>
      <c r="L60" s="119" t="s">
        <v>36</v>
      </c>
      <c r="M60" s="322"/>
      <c r="N60" s="125">
        <v>56</v>
      </c>
    </row>
    <row r="61" spans="1:14">
      <c r="A61" s="12" t="s">
        <v>155</v>
      </c>
      <c r="B61" s="8"/>
      <c r="C61" s="8"/>
      <c r="D61" s="303">
        <v>4294.9664713559559</v>
      </c>
      <c r="E61" s="10"/>
      <c r="F61" s="305">
        <v>0.91249521838380554</v>
      </c>
      <c r="G61" s="10"/>
      <c r="H61" s="305">
        <v>0.11689053289168028</v>
      </c>
      <c r="I61" s="10"/>
      <c r="J61" s="10"/>
      <c r="K61" s="10"/>
      <c r="L61" s="52"/>
      <c r="M61" s="322"/>
    </row>
    <row r="62" spans="1:14">
      <c r="A62" s="12" t="s">
        <v>71</v>
      </c>
      <c r="B62" s="8"/>
      <c r="C62" s="8"/>
      <c r="D62" s="303">
        <v>4634.8803628150908</v>
      </c>
      <c r="E62" s="10"/>
      <c r="F62" s="305">
        <v>0.96924046993365864</v>
      </c>
      <c r="G62" s="10"/>
      <c r="H62" s="305">
        <v>0.28844842611942423</v>
      </c>
      <c r="I62" s="10"/>
      <c r="J62" s="10"/>
      <c r="K62" s="10"/>
      <c r="L62" s="52"/>
      <c r="M62" s="322"/>
    </row>
    <row r="63" spans="1:14">
      <c r="A63" s="12" t="s">
        <v>156</v>
      </c>
      <c r="B63" s="8"/>
      <c r="C63" s="8"/>
      <c r="D63" s="303">
        <v>5263.4179910121147</v>
      </c>
      <c r="E63" s="13"/>
      <c r="F63" s="305">
        <v>0.98052919728162824</v>
      </c>
      <c r="G63" s="10"/>
      <c r="H63" s="305">
        <v>0.28006453046674029</v>
      </c>
      <c r="I63" s="10"/>
      <c r="J63" s="10"/>
      <c r="K63" s="10"/>
      <c r="L63" s="52"/>
      <c r="M63" s="322"/>
    </row>
    <row r="64" spans="1:14">
      <c r="A64" s="260" t="s">
        <v>72</v>
      </c>
      <c r="B64" s="261"/>
      <c r="C64" s="248"/>
      <c r="D64" s="259" t="s">
        <v>77</v>
      </c>
      <c r="E64" s="261"/>
      <c r="F64" s="259" t="s">
        <v>74</v>
      </c>
      <c r="G64" s="261"/>
      <c r="H64" s="259" t="s">
        <v>75</v>
      </c>
      <c r="I64" s="261"/>
      <c r="J64" s="259" t="s">
        <v>78</v>
      </c>
      <c r="K64" s="260"/>
      <c r="L64" s="260"/>
    </row>
    <row r="65" spans="1:16">
      <c r="A65" s="18" t="s">
        <v>79</v>
      </c>
      <c r="B65" s="274">
        <v>41771</v>
      </c>
      <c r="C65" s="274"/>
      <c r="D65" s="274"/>
      <c r="E65" s="274"/>
      <c r="F65" s="274"/>
      <c r="G65" s="274"/>
      <c r="H65" s="274"/>
      <c r="I65" s="274"/>
      <c r="J65" s="20"/>
      <c r="K65" s="19"/>
      <c r="L65" s="19"/>
    </row>
    <row r="66" spans="1:16" ht="18" customHeight="1">
      <c r="A66" s="60" t="s">
        <v>106</v>
      </c>
      <c r="B66" s="282" t="s">
        <v>200</v>
      </c>
      <c r="C66" s="282"/>
      <c r="D66" s="282"/>
      <c r="E66" s="282"/>
      <c r="F66" s="282"/>
      <c r="G66" s="282"/>
      <c r="H66" s="282"/>
      <c r="I66" s="282"/>
      <c r="J66" s="282"/>
      <c r="K66" s="282"/>
      <c r="L66" s="282"/>
    </row>
    <row r="67" spans="1:16" ht="18" customHeight="1">
      <c r="A67" s="21" t="s">
        <v>72</v>
      </c>
      <c r="B67" s="22"/>
      <c r="C67" s="22"/>
      <c r="D67" s="22"/>
      <c r="E67" s="22"/>
      <c r="F67" s="22"/>
      <c r="G67" s="22"/>
      <c r="H67" s="22"/>
      <c r="I67" s="22"/>
      <c r="J67" s="22"/>
      <c r="K67" s="22"/>
      <c r="L67" s="22"/>
    </row>
    <row r="68" spans="1:16" ht="24.75" customHeight="1">
      <c r="A68" s="54" t="s">
        <v>73</v>
      </c>
      <c r="B68" s="283" t="s">
        <v>211</v>
      </c>
      <c r="C68" s="283"/>
      <c r="D68" s="283"/>
      <c r="E68" s="283"/>
      <c r="F68" s="283"/>
      <c r="G68" s="283"/>
      <c r="H68" s="283"/>
      <c r="I68" s="283"/>
      <c r="J68" s="283"/>
      <c r="K68" s="283"/>
      <c r="L68" s="283"/>
      <c r="M68" s="237"/>
      <c r="N68" s="237"/>
      <c r="O68" s="237"/>
      <c r="P68" s="237"/>
    </row>
    <row r="69" spans="1:16" s="32" customFormat="1" ht="24.75" customHeight="1">
      <c r="A69" s="54" t="s">
        <v>76</v>
      </c>
      <c r="B69" s="254" t="s">
        <v>210</v>
      </c>
      <c r="C69" s="254"/>
      <c r="D69" s="254"/>
      <c r="E69" s="254"/>
      <c r="F69" s="254"/>
      <c r="G69" s="254"/>
      <c r="H69" s="254"/>
      <c r="I69" s="254"/>
      <c r="J69" s="254"/>
      <c r="K69" s="254"/>
      <c r="L69" s="254"/>
      <c r="M69" s="237"/>
      <c r="N69" s="237"/>
      <c r="O69" s="237"/>
      <c r="P69" s="237"/>
    </row>
    <row r="70" spans="1:16" ht="24.75" customHeight="1">
      <c r="A70" s="152" t="str">
        <f>D64</f>
        <v>[C]</v>
      </c>
      <c r="B70" s="254" t="s">
        <v>212</v>
      </c>
      <c r="C70" s="254"/>
      <c r="D70" s="254"/>
      <c r="E70" s="254"/>
      <c r="F70" s="254"/>
      <c r="G70" s="254"/>
      <c r="H70" s="254"/>
      <c r="I70" s="254"/>
      <c r="J70" s="254"/>
      <c r="K70" s="254"/>
      <c r="L70" s="254"/>
    </row>
    <row r="71" spans="1:16" ht="24.75" customHeight="1">
      <c r="A71" s="24" t="str">
        <f>F64</f>
        <v>[D]</v>
      </c>
      <c r="B71" s="254" t="s">
        <v>213</v>
      </c>
      <c r="C71" s="254"/>
      <c r="D71" s="254"/>
      <c r="E71" s="254"/>
      <c r="F71" s="254"/>
      <c r="G71" s="254"/>
      <c r="H71" s="254"/>
      <c r="I71" s="254"/>
      <c r="J71" s="254"/>
      <c r="K71" s="254"/>
      <c r="L71" s="254"/>
    </row>
    <row r="72" spans="1:16" ht="18" customHeight="1">
      <c r="A72" s="24" t="str">
        <f>J64</f>
        <v>[F]</v>
      </c>
      <c r="B72" s="254" t="s">
        <v>214</v>
      </c>
      <c r="C72" s="254"/>
      <c r="D72" s="254"/>
      <c r="E72" s="254"/>
      <c r="F72" s="254"/>
      <c r="G72" s="254"/>
      <c r="H72" s="254"/>
      <c r="I72" s="254"/>
      <c r="J72" s="254"/>
      <c r="K72" s="254"/>
      <c r="L72" s="254"/>
    </row>
    <row r="73" spans="1:16" ht="18" customHeight="1">
      <c r="A73" s="21" t="s">
        <v>82</v>
      </c>
      <c r="B73" s="22"/>
      <c r="C73" s="22"/>
      <c r="D73" s="22"/>
      <c r="E73" s="22"/>
      <c r="F73" s="22"/>
      <c r="G73" s="22"/>
      <c r="H73" s="22"/>
      <c r="I73" s="22"/>
      <c r="J73" s="22"/>
      <c r="K73" s="22"/>
      <c r="L73" s="22"/>
    </row>
    <row r="74" spans="1:16" s="32" customFormat="1" ht="18" customHeight="1">
      <c r="A74" s="54" t="s">
        <v>83</v>
      </c>
      <c r="B74" s="254" t="s">
        <v>193</v>
      </c>
      <c r="C74" s="254"/>
      <c r="D74" s="254"/>
      <c r="E74" s="254"/>
      <c r="F74" s="254"/>
      <c r="G74" s="254"/>
      <c r="H74" s="254"/>
      <c r="I74" s="254"/>
      <c r="J74" s="254"/>
      <c r="K74" s="254"/>
      <c r="L74" s="254"/>
      <c r="N74" s="233"/>
    </row>
    <row r="75" spans="1:16" s="32" customFormat="1" ht="24.75" customHeight="1">
      <c r="A75" s="54" t="s">
        <v>85</v>
      </c>
      <c r="B75" s="254" t="s">
        <v>198</v>
      </c>
      <c r="C75" s="254"/>
      <c r="D75" s="254"/>
      <c r="E75" s="254"/>
      <c r="F75" s="254"/>
      <c r="G75" s="254"/>
      <c r="H75" s="254"/>
      <c r="I75" s="254"/>
      <c r="J75" s="254"/>
      <c r="K75" s="254"/>
      <c r="L75" s="254"/>
      <c r="N75" s="233"/>
    </row>
    <row r="76" spans="1:16" s="32" customFormat="1" ht="24.75" customHeight="1">
      <c r="A76" s="54" t="s">
        <v>86</v>
      </c>
      <c r="B76" s="254" t="s">
        <v>196</v>
      </c>
      <c r="C76" s="254"/>
      <c r="D76" s="254"/>
      <c r="E76" s="254"/>
      <c r="F76" s="254"/>
      <c r="G76" s="254"/>
      <c r="H76" s="254"/>
      <c r="I76" s="254"/>
      <c r="J76" s="254"/>
      <c r="K76" s="254"/>
      <c r="L76" s="254"/>
      <c r="N76" s="233"/>
    </row>
    <row r="77" spans="1:16" s="32" customFormat="1" ht="24.75" customHeight="1">
      <c r="A77" s="54" t="s">
        <v>93</v>
      </c>
      <c r="B77" s="254" t="s">
        <v>191</v>
      </c>
      <c r="C77" s="254"/>
      <c r="D77" s="254"/>
      <c r="E77" s="254"/>
      <c r="F77" s="254"/>
      <c r="G77" s="254"/>
      <c r="H77" s="254"/>
      <c r="I77" s="254"/>
      <c r="J77" s="254"/>
      <c r="K77" s="254"/>
      <c r="L77" s="254"/>
      <c r="N77" s="233"/>
    </row>
    <row r="78" spans="1:16" s="32" customFormat="1" ht="24.75" customHeight="1">
      <c r="A78" s="54" t="s">
        <v>122</v>
      </c>
      <c r="B78" s="254" t="s">
        <v>102</v>
      </c>
      <c r="C78" s="254"/>
      <c r="D78" s="254"/>
      <c r="E78" s="254"/>
      <c r="F78" s="254"/>
      <c r="G78" s="254"/>
      <c r="H78" s="254"/>
      <c r="I78" s="254"/>
      <c r="J78" s="254"/>
      <c r="K78" s="254"/>
      <c r="L78" s="254"/>
      <c r="N78" s="233"/>
    </row>
    <row r="79" spans="1:16" s="32" customFormat="1" ht="48" customHeight="1">
      <c r="A79" s="54" t="s">
        <v>131</v>
      </c>
      <c r="B79" s="254" t="s">
        <v>116</v>
      </c>
      <c r="C79" s="254"/>
      <c r="D79" s="254"/>
      <c r="E79" s="254"/>
      <c r="F79" s="254"/>
      <c r="G79" s="254"/>
      <c r="H79" s="254"/>
      <c r="I79" s="254"/>
      <c r="J79" s="254"/>
      <c r="K79" s="254"/>
      <c r="L79" s="254"/>
      <c r="N79" s="233"/>
    </row>
    <row r="80" spans="1:16" s="32" customFormat="1" ht="24.75" customHeight="1">
      <c r="A80" s="54" t="s">
        <v>195</v>
      </c>
      <c r="B80" s="254" t="s">
        <v>123</v>
      </c>
      <c r="C80" s="254"/>
      <c r="D80" s="254"/>
      <c r="E80" s="254"/>
      <c r="F80" s="254"/>
      <c r="G80" s="254"/>
      <c r="H80" s="254"/>
      <c r="I80" s="254"/>
      <c r="J80" s="254"/>
      <c r="K80" s="254"/>
      <c r="L80" s="254"/>
      <c r="N80" s="233"/>
    </row>
    <row r="81" spans="1:12" ht="36" customHeight="1">
      <c r="A81" s="253" t="s">
        <v>197</v>
      </c>
      <c r="B81" s="253"/>
      <c r="C81" s="253"/>
      <c r="D81" s="253"/>
      <c r="E81" s="253"/>
      <c r="F81" s="253"/>
      <c r="G81" s="253"/>
      <c r="H81" s="253"/>
      <c r="I81" s="253"/>
      <c r="J81" s="253"/>
      <c r="K81" s="253"/>
      <c r="L81" s="253"/>
    </row>
  </sheetData>
  <sortState ref="A6:N60">
    <sortCondition ref="N6:N60"/>
  </sortState>
  <mergeCells count="28">
    <mergeCell ref="B80:L80"/>
    <mergeCell ref="B75:L75"/>
    <mergeCell ref="B76:L76"/>
    <mergeCell ref="B79:L79"/>
    <mergeCell ref="B78:L78"/>
    <mergeCell ref="B74:L74"/>
    <mergeCell ref="A81:L81"/>
    <mergeCell ref="B72:L72"/>
    <mergeCell ref="B77:L77"/>
    <mergeCell ref="B66:L66"/>
    <mergeCell ref="B68:L68"/>
    <mergeCell ref="B69:L69"/>
    <mergeCell ref="B70:L70"/>
    <mergeCell ref="B71:L71"/>
    <mergeCell ref="A64:B64"/>
    <mergeCell ref="D64:E64"/>
    <mergeCell ref="F64:G64"/>
    <mergeCell ref="H64:I64"/>
    <mergeCell ref="J64:L64"/>
    <mergeCell ref="B65:I65"/>
    <mergeCell ref="A1:L1"/>
    <mergeCell ref="N1:N3"/>
    <mergeCell ref="A2:B3"/>
    <mergeCell ref="C2:C3"/>
    <mergeCell ref="D2:E2"/>
    <mergeCell ref="F2:G2"/>
    <mergeCell ref="H2:I2"/>
    <mergeCell ref="J2:L2"/>
  </mergeCells>
  <pageMargins left="0.75" right="0.75" top="1" bottom="1" header="0.5" footer="0.5"/>
  <pageSetup scale="88" orientation="portrait" horizontalDpi="4294967292" verticalDpi="4294967292"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workbookViewId="0">
      <selection activeCell="K56" sqref="K56"/>
    </sheetView>
  </sheetViews>
  <sheetFormatPr defaultRowHeight="15"/>
  <cols>
    <col min="1" max="10" width="9" style="221"/>
    <col min="11" max="11" width="9.25" style="221" bestFit="1" customWidth="1"/>
    <col min="12" max="16384" width="9" style="221"/>
  </cols>
  <sheetData>
    <row r="1" spans="1:16">
      <c r="C1" s="242" t="s">
        <v>165</v>
      </c>
      <c r="F1" s="242" t="s">
        <v>166</v>
      </c>
    </row>
    <row r="2" spans="1:16">
      <c r="A2" s="243" t="s">
        <v>135</v>
      </c>
      <c r="B2" s="243" t="s">
        <v>167</v>
      </c>
      <c r="C2" s="243" t="s">
        <v>168</v>
      </c>
      <c r="D2" s="243" t="s">
        <v>169</v>
      </c>
      <c r="E2" s="243" t="s">
        <v>170</v>
      </c>
      <c r="F2" s="243" t="s">
        <v>171</v>
      </c>
      <c r="G2" s="243" t="s">
        <v>172</v>
      </c>
      <c r="H2" s="243" t="s">
        <v>173</v>
      </c>
      <c r="I2" s="244"/>
      <c r="J2" s="244"/>
      <c r="K2" s="245"/>
      <c r="L2" s="245"/>
      <c r="M2" s="245"/>
      <c r="N2" s="245"/>
      <c r="O2" s="245"/>
      <c r="P2" s="245"/>
    </row>
    <row r="3" spans="1:16">
      <c r="A3" s="246" t="s">
        <v>46</v>
      </c>
      <c r="B3" s="245">
        <v>216.11458062731853</v>
      </c>
      <c r="C3" s="245">
        <v>263.54430729171071</v>
      </c>
      <c r="D3" s="245">
        <v>618.64860866598724</v>
      </c>
      <c r="E3" s="244">
        <v>0.29473684210526313</v>
      </c>
      <c r="F3" s="244">
        <v>0.43157894736842101</v>
      </c>
      <c r="G3" s="244">
        <v>0.27368421052631575</v>
      </c>
      <c r="H3" s="221">
        <v>346.75145980884975</v>
      </c>
      <c r="I3" s="244"/>
      <c r="J3" s="244"/>
      <c r="K3" s="245"/>
      <c r="L3" s="245"/>
      <c r="M3" s="245"/>
      <c r="N3" s="245"/>
      <c r="O3" s="245"/>
      <c r="P3" s="245"/>
    </row>
    <row r="4" spans="1:16">
      <c r="A4" s="246" t="s">
        <v>47</v>
      </c>
      <c r="B4" s="245">
        <v>348.41708027875956</v>
      </c>
      <c r="C4" s="245">
        <v>424.88266087428758</v>
      </c>
      <c r="D4" s="245">
        <v>997.37713820255101</v>
      </c>
      <c r="E4" s="244">
        <v>0.30337078651685395</v>
      </c>
      <c r="F4" s="244">
        <v>0.39325842696629215</v>
      </c>
      <c r="G4" s="244">
        <v>0.30337078651685395</v>
      </c>
      <c r="H4" s="221">
        <v>575.36333741118483</v>
      </c>
      <c r="I4" s="244"/>
      <c r="J4" s="244"/>
      <c r="K4" s="245"/>
      <c r="L4" s="245"/>
      <c r="M4" s="245"/>
      <c r="N4" s="245"/>
      <c r="O4" s="245"/>
      <c r="P4" s="245"/>
    </row>
    <row r="5" spans="1:16">
      <c r="A5" s="246" t="s">
        <v>48</v>
      </c>
      <c r="B5" s="245">
        <v>268.67198869798295</v>
      </c>
      <c r="C5" s="245">
        <v>327.63626102673805</v>
      </c>
      <c r="D5" s="245">
        <v>769.0992042881187</v>
      </c>
      <c r="E5" s="244">
        <v>0.25806451612903225</v>
      </c>
      <c r="F5" s="244">
        <v>0.40860215053763438</v>
      </c>
      <c r="G5" s="244">
        <v>0.33333333333333331</v>
      </c>
      <c r="H5" s="221">
        <v>459.57398903977759</v>
      </c>
      <c r="I5" s="244"/>
      <c r="J5" s="244"/>
      <c r="K5" s="245"/>
      <c r="L5" s="245"/>
      <c r="M5" s="245"/>
      <c r="N5" s="245"/>
      <c r="O5" s="245"/>
      <c r="P5" s="245"/>
    </row>
    <row r="6" spans="1:16">
      <c r="A6" s="246" t="s">
        <v>38</v>
      </c>
      <c r="B6" s="245">
        <v>253.09993991927402</v>
      </c>
      <c r="C6" s="245">
        <v>308.64668245881074</v>
      </c>
      <c r="D6" s="245">
        <v>724.52272877655014</v>
      </c>
      <c r="E6" s="244">
        <v>0.47872340425531917</v>
      </c>
      <c r="F6" s="244">
        <v>0.38297872340425532</v>
      </c>
      <c r="G6" s="244">
        <v>0.13829787234042554</v>
      </c>
      <c r="H6" s="221">
        <v>339.56992913808159</v>
      </c>
      <c r="I6" s="244"/>
      <c r="J6" s="244"/>
      <c r="K6" s="245"/>
      <c r="L6" s="245"/>
      <c r="M6" s="245"/>
      <c r="N6" s="245"/>
      <c r="O6" s="245"/>
      <c r="P6" s="245"/>
    </row>
    <row r="7" spans="1:16">
      <c r="A7" s="246" t="s">
        <v>20</v>
      </c>
      <c r="B7" s="245">
        <v>282.70626780626782</v>
      </c>
      <c r="C7" s="245">
        <v>344.75058230573472</v>
      </c>
      <c r="D7" s="245">
        <v>809.27366738435319</v>
      </c>
      <c r="E7" s="244">
        <v>0.23863636363636365</v>
      </c>
      <c r="F7" s="244">
        <v>0.3863636363636363</v>
      </c>
      <c r="G7" s="244">
        <v>0.37499999999999994</v>
      </c>
      <c r="H7" s="221">
        <v>504.14070961375285</v>
      </c>
      <c r="I7" s="244"/>
      <c r="J7" s="244"/>
      <c r="K7" s="245"/>
      <c r="L7" s="245"/>
      <c r="M7" s="245"/>
      <c r="N7" s="245"/>
      <c r="O7" s="245"/>
      <c r="P7" s="245"/>
    </row>
    <row r="8" spans="1:16">
      <c r="A8" s="246" t="s">
        <v>22</v>
      </c>
      <c r="B8" s="245">
        <v>305.08945450019309</v>
      </c>
      <c r="C8" s="245">
        <v>372.04610959088279</v>
      </c>
      <c r="D8" s="245">
        <v>873.34767509596986</v>
      </c>
      <c r="E8" s="244">
        <v>0.25555555555555554</v>
      </c>
      <c r="F8" s="244">
        <v>0.43333333333333335</v>
      </c>
      <c r="G8" s="244">
        <v>0.31111111111111117</v>
      </c>
      <c r="H8" s="221">
        <v>510.89545144706699</v>
      </c>
      <c r="I8" s="244"/>
      <c r="J8" s="244"/>
      <c r="K8" s="245"/>
      <c r="L8" s="245"/>
      <c r="M8" s="245"/>
      <c r="N8" s="245"/>
      <c r="O8" s="245"/>
      <c r="P8" s="245"/>
    </row>
    <row r="9" spans="1:16">
      <c r="A9" s="246" t="s">
        <v>23</v>
      </c>
      <c r="B9" s="245">
        <v>224.21391304347816</v>
      </c>
      <c r="C9" s="245">
        <v>273.42116495187531</v>
      </c>
      <c r="D9" s="245">
        <v>641.83372054430754</v>
      </c>
      <c r="E9" s="244">
        <v>0.30927835051546393</v>
      </c>
      <c r="F9" s="244">
        <v>0.44329896907216493</v>
      </c>
      <c r="G9" s="244">
        <v>0.24742268041237112</v>
      </c>
      <c r="H9" s="221">
        <v>349.35604925049859</v>
      </c>
      <c r="I9" s="244"/>
      <c r="J9" s="244"/>
      <c r="K9" s="245"/>
      <c r="L9" s="245"/>
      <c r="M9" s="245"/>
      <c r="N9" s="245"/>
      <c r="O9" s="245"/>
      <c r="P9" s="245"/>
    </row>
    <row r="10" spans="1:16">
      <c r="A10" s="246" t="s">
        <v>15</v>
      </c>
      <c r="B10" s="245">
        <v>258.59861717285344</v>
      </c>
      <c r="C10" s="245">
        <v>315.35213048368956</v>
      </c>
      <c r="D10" s="245">
        <v>740.26321709786271</v>
      </c>
      <c r="E10" s="244">
        <v>0.33333333333333331</v>
      </c>
      <c r="F10" s="244">
        <v>0.40229885057471265</v>
      </c>
      <c r="G10" s="244">
        <v>0.26436781609195403</v>
      </c>
      <c r="H10" s="221">
        <v>408.76710871485898</v>
      </c>
      <c r="I10" s="244"/>
      <c r="J10" s="244"/>
      <c r="K10" s="245"/>
      <c r="L10" s="245"/>
      <c r="M10" s="245"/>
      <c r="N10" s="245"/>
      <c r="O10" s="245"/>
      <c r="P10" s="245"/>
    </row>
    <row r="11" spans="1:16">
      <c r="A11" s="246" t="s">
        <v>120</v>
      </c>
      <c r="B11" s="245">
        <v>205.22124999999997</v>
      </c>
      <c r="C11" s="245">
        <v>275.22794876203585</v>
      </c>
      <c r="D11" s="245">
        <v>615.66375000000005</v>
      </c>
      <c r="E11" s="244">
        <v>0.26666666666666666</v>
      </c>
      <c r="F11" s="244">
        <v>0.37777777777777777</v>
      </c>
      <c r="G11" s="244">
        <v>0.35555555555555557</v>
      </c>
      <c r="H11" s="221">
        <v>377.60333619899131</v>
      </c>
      <c r="I11" s="244"/>
      <c r="J11" s="244"/>
      <c r="K11" s="245"/>
      <c r="L11" s="245"/>
      <c r="M11" s="245"/>
      <c r="N11" s="245"/>
      <c r="O11" s="245"/>
      <c r="P11" s="245"/>
    </row>
    <row r="12" spans="1:16">
      <c r="A12" s="246" t="s">
        <v>49</v>
      </c>
      <c r="B12" s="245">
        <v>262.05042202580762</v>
      </c>
      <c r="C12" s="245">
        <v>319.56148792841839</v>
      </c>
      <c r="D12" s="245">
        <v>750.14433786013888</v>
      </c>
      <c r="E12" s="244">
        <v>0.26373626373626374</v>
      </c>
      <c r="F12" s="244">
        <v>0.40659340659340659</v>
      </c>
      <c r="G12" s="244">
        <v>0.32967032967032966</v>
      </c>
      <c r="H12" s="221">
        <v>446.34412437115418</v>
      </c>
      <c r="I12" s="244"/>
      <c r="J12" s="244"/>
      <c r="K12" s="245"/>
      <c r="L12" s="245"/>
      <c r="M12" s="245"/>
      <c r="N12" s="245"/>
      <c r="O12" s="245"/>
      <c r="P12" s="245"/>
    </row>
    <row r="13" spans="1:16">
      <c r="A13" s="246" t="s">
        <v>50</v>
      </c>
      <c r="B13" s="245">
        <v>263.36421172870268</v>
      </c>
      <c r="C13" s="245">
        <v>321.16360934091847</v>
      </c>
      <c r="D13" s="245">
        <v>753.90518624628282</v>
      </c>
      <c r="E13" s="244">
        <v>0.31958762886597941</v>
      </c>
      <c r="F13" s="244">
        <v>0.42268041237113407</v>
      </c>
      <c r="G13" s="244">
        <v>0.25773195876288663</v>
      </c>
      <c r="H13" s="221">
        <v>414.22297116210837</v>
      </c>
      <c r="I13" s="244"/>
      <c r="J13" s="244"/>
      <c r="K13" s="245"/>
      <c r="L13" s="245"/>
      <c r="M13" s="245"/>
      <c r="N13" s="245"/>
      <c r="O13" s="245"/>
      <c r="P13" s="245"/>
    </row>
    <row r="14" spans="1:16">
      <c r="A14" s="246" t="s">
        <v>24</v>
      </c>
      <c r="B14" s="245">
        <v>192.47625000000011</v>
      </c>
      <c r="C14" s="245">
        <v>234.71817509541989</v>
      </c>
      <c r="D14" s="245">
        <v>550.98163167938935</v>
      </c>
      <c r="E14" s="244">
        <v>0.23157894736842105</v>
      </c>
      <c r="F14" s="244">
        <v>0.37894736842105264</v>
      </c>
      <c r="G14" s="244">
        <v>0.38947368421052631</v>
      </c>
      <c r="H14" s="221">
        <v>348.11212816392128</v>
      </c>
      <c r="I14" s="244"/>
      <c r="J14" s="244"/>
      <c r="K14" s="245"/>
      <c r="L14" s="245"/>
      <c r="M14" s="245"/>
      <c r="N14" s="245"/>
      <c r="O14" s="245"/>
      <c r="P14" s="245"/>
    </row>
    <row r="15" spans="1:16">
      <c r="A15" s="246" t="s">
        <v>68</v>
      </c>
      <c r="B15" s="245">
        <v>202.62649408284059</v>
      </c>
      <c r="C15" s="245">
        <v>247.09604908193734</v>
      </c>
      <c r="D15" s="245">
        <v>580.03767390125904</v>
      </c>
      <c r="E15" s="244">
        <v>0.2989690721649485</v>
      </c>
      <c r="F15" s="244">
        <v>0.42268041237113407</v>
      </c>
      <c r="G15" s="244">
        <v>0.27835051546391759</v>
      </c>
      <c r="H15" s="221">
        <v>326.4755003721217</v>
      </c>
      <c r="I15" s="244"/>
      <c r="J15" s="244"/>
      <c r="K15" s="245"/>
      <c r="L15" s="245"/>
      <c r="M15" s="245"/>
      <c r="N15" s="245"/>
      <c r="O15" s="245"/>
      <c r="P15" s="245"/>
    </row>
    <row r="16" spans="1:16">
      <c r="A16" s="246" t="s">
        <v>18</v>
      </c>
      <c r="B16" s="245">
        <v>249.80889426642835</v>
      </c>
      <c r="C16" s="245">
        <v>304.63336533635049</v>
      </c>
      <c r="D16" s="245">
        <v>715.10179656420257</v>
      </c>
      <c r="E16" s="244">
        <v>0.23913043478260865</v>
      </c>
      <c r="F16" s="244">
        <v>0.40217391304347827</v>
      </c>
      <c r="G16" s="244">
        <v>0.35869565217391303</v>
      </c>
      <c r="H16" s="221">
        <v>438.75640736875084</v>
      </c>
      <c r="I16" s="244"/>
      <c r="J16" s="244"/>
      <c r="K16" s="245"/>
      <c r="L16" s="245"/>
      <c r="M16" s="245"/>
      <c r="N16" s="245"/>
      <c r="O16" s="245"/>
      <c r="P16" s="245"/>
    </row>
    <row r="17" spans="1:16">
      <c r="A17" s="246" t="s">
        <v>51</v>
      </c>
      <c r="B17" s="245">
        <v>260.91725810577788</v>
      </c>
      <c r="C17" s="245">
        <v>318.17963345341889</v>
      </c>
      <c r="D17" s="245">
        <v>746.90054801271947</v>
      </c>
      <c r="E17" s="244">
        <v>0.268041237113402</v>
      </c>
      <c r="F17" s="244">
        <v>0.402061855670103</v>
      </c>
      <c r="G17" s="244">
        <v>0.32989690721649478</v>
      </c>
      <c r="H17" s="221">
        <v>444.26465929732552</v>
      </c>
      <c r="I17" s="244"/>
      <c r="J17" s="244"/>
      <c r="K17" s="245"/>
      <c r="L17" s="245"/>
      <c r="M17" s="245"/>
      <c r="N17" s="245"/>
      <c r="O17" s="245"/>
      <c r="P17" s="245"/>
    </row>
    <row r="18" spans="1:16">
      <c r="A18" s="246" t="s">
        <v>45</v>
      </c>
      <c r="B18" s="245">
        <v>230.20527773522457</v>
      </c>
      <c r="C18" s="245">
        <v>280.72742838322182</v>
      </c>
      <c r="D18" s="245">
        <v>658.98457366953471</v>
      </c>
      <c r="E18" s="244">
        <v>0.3214285714285714</v>
      </c>
      <c r="F18" s="244">
        <v>0.40476190476190477</v>
      </c>
      <c r="G18" s="244">
        <v>0.27380952380952384</v>
      </c>
      <c r="H18" s="221">
        <v>368.05857450333218</v>
      </c>
      <c r="I18" s="244"/>
      <c r="J18" s="244"/>
      <c r="K18" s="245"/>
      <c r="L18" s="245"/>
      <c r="M18" s="245"/>
      <c r="N18" s="245"/>
      <c r="O18" s="245"/>
      <c r="P18" s="245"/>
    </row>
    <row r="19" spans="1:16">
      <c r="A19" s="246" t="s">
        <v>52</v>
      </c>
      <c r="B19" s="245">
        <v>195.24816825460368</v>
      </c>
      <c r="C19" s="245">
        <v>238.09843418834288</v>
      </c>
      <c r="D19" s="245">
        <v>558.91651217920787</v>
      </c>
      <c r="E19" s="244">
        <v>0.23655913978494625</v>
      </c>
      <c r="F19" s="244">
        <v>0.40860215053763438</v>
      </c>
      <c r="G19" s="244">
        <v>0.35483870967741937</v>
      </c>
      <c r="H19" s="221">
        <v>341.80048497496955</v>
      </c>
      <c r="I19" s="244"/>
      <c r="J19" s="244"/>
      <c r="K19" s="245"/>
      <c r="L19" s="245"/>
      <c r="M19" s="245"/>
      <c r="N19" s="245"/>
      <c r="O19" s="245"/>
      <c r="P19" s="245"/>
    </row>
    <row r="20" spans="1:16">
      <c r="A20" s="246" t="s">
        <v>40</v>
      </c>
      <c r="B20" s="245">
        <v>211.3841389473682</v>
      </c>
      <c r="C20" s="245">
        <v>257.77569615910068</v>
      </c>
      <c r="D20" s="245">
        <v>605.10726797911104</v>
      </c>
      <c r="E20" s="244">
        <v>0.31958762886597936</v>
      </c>
      <c r="F20" s="244">
        <v>0.42268041237113407</v>
      </c>
      <c r="G20" s="244">
        <v>0.25773195876288663</v>
      </c>
      <c r="H20" s="221">
        <v>332.46797473576623</v>
      </c>
      <c r="I20" s="244"/>
      <c r="J20" s="244"/>
      <c r="K20" s="245"/>
      <c r="L20" s="245"/>
      <c r="M20" s="245"/>
      <c r="N20" s="245"/>
      <c r="O20" s="245"/>
      <c r="P20" s="245"/>
    </row>
    <row r="21" spans="1:16">
      <c r="A21" s="246" t="s">
        <v>53</v>
      </c>
      <c r="B21" s="245">
        <v>266.3787298371343</v>
      </c>
      <c r="C21" s="245">
        <v>324.83971062200203</v>
      </c>
      <c r="D21" s="245">
        <v>762.53453197652823</v>
      </c>
      <c r="E21" s="244">
        <v>0.32608695652173914</v>
      </c>
      <c r="F21" s="244">
        <v>0.39130434782608703</v>
      </c>
      <c r="G21" s="244">
        <v>0.28260869565217395</v>
      </c>
      <c r="H21" s="221">
        <v>429.47270987930261</v>
      </c>
      <c r="I21" s="244"/>
      <c r="J21" s="244"/>
      <c r="K21" s="245"/>
      <c r="L21" s="245"/>
      <c r="M21" s="245"/>
      <c r="N21" s="245"/>
      <c r="O21" s="245"/>
      <c r="P21" s="245"/>
    </row>
    <row r="22" spans="1:16">
      <c r="A22" s="246" t="s">
        <v>41</v>
      </c>
      <c r="B22" s="245">
        <v>276.61126308476139</v>
      </c>
      <c r="C22" s="245">
        <v>337.31793341824914</v>
      </c>
      <c r="D22" s="245">
        <v>791.82613478462235</v>
      </c>
      <c r="E22" s="244">
        <v>0.27272727272727276</v>
      </c>
      <c r="F22" s="244">
        <v>0.41558441558441561</v>
      </c>
      <c r="G22" s="244">
        <v>0.31168831168831168</v>
      </c>
      <c r="H22" s="221">
        <v>462.4264627142195</v>
      </c>
      <c r="I22" s="244"/>
      <c r="J22" s="244"/>
      <c r="K22" s="245"/>
      <c r="L22" s="245"/>
      <c r="M22" s="245"/>
      <c r="N22" s="245"/>
      <c r="O22" s="245"/>
      <c r="P22" s="245"/>
    </row>
    <row r="23" spans="1:16">
      <c r="A23" s="246" t="s">
        <v>25</v>
      </c>
      <c r="B23" s="245">
        <v>223.89973633530232</v>
      </c>
      <c r="C23" s="245">
        <v>273.03803724858358</v>
      </c>
      <c r="D23" s="245">
        <v>640.93435973846056</v>
      </c>
      <c r="E23" s="244">
        <v>0.26315789473684215</v>
      </c>
      <c r="F23" s="244">
        <v>0.4210526315789474</v>
      </c>
      <c r="G23" s="244">
        <v>0.31578947368421051</v>
      </c>
      <c r="H23" s="221">
        <v>376.28469147873386</v>
      </c>
      <c r="I23" s="244"/>
      <c r="J23" s="244"/>
      <c r="K23" s="245"/>
      <c r="L23" s="245"/>
      <c r="M23" s="245"/>
      <c r="N23" s="245"/>
      <c r="O23" s="245"/>
      <c r="P23" s="245"/>
    </row>
    <row r="24" spans="1:16">
      <c r="A24" s="246" t="s">
        <v>26</v>
      </c>
      <c r="B24" s="245">
        <v>357.83852941176565</v>
      </c>
      <c r="C24" s="245">
        <v>408.58120612343242</v>
      </c>
      <c r="D24" s="245">
        <v>693.67878857280584</v>
      </c>
      <c r="E24" s="244">
        <v>0.2696629213483146</v>
      </c>
      <c r="F24" s="244">
        <v>0.42696629213483145</v>
      </c>
      <c r="G24" s="244">
        <v>0.30337078651685395</v>
      </c>
      <c r="H24" s="221">
        <v>481.38806550605136</v>
      </c>
      <c r="I24" s="244"/>
      <c r="J24" s="244"/>
      <c r="K24" s="245"/>
      <c r="L24" s="245"/>
      <c r="M24" s="245"/>
      <c r="N24" s="245"/>
      <c r="O24" s="245"/>
      <c r="P24" s="245"/>
    </row>
    <row r="25" spans="1:16">
      <c r="A25" s="246" t="s">
        <v>67</v>
      </c>
      <c r="B25" s="245">
        <v>253.59532842434663</v>
      </c>
      <c r="C25" s="245">
        <v>309.25046969151134</v>
      </c>
      <c r="D25" s="245">
        <v>725.93948040479665</v>
      </c>
      <c r="E25" s="244">
        <v>0.29166666666666669</v>
      </c>
      <c r="F25" s="244">
        <v>0.44791666666666663</v>
      </c>
      <c r="G25" s="244">
        <v>0.26041666666666663</v>
      </c>
      <c r="H25" s="221">
        <v>401.53048336183963</v>
      </c>
      <c r="I25" s="244"/>
      <c r="J25" s="244"/>
      <c r="K25" s="245"/>
      <c r="L25" s="245"/>
      <c r="M25" s="245"/>
      <c r="N25" s="245"/>
      <c r="O25" s="245"/>
      <c r="P25" s="245"/>
    </row>
    <row r="26" spans="1:16">
      <c r="A26" s="246" t="s">
        <v>27</v>
      </c>
      <c r="B26" s="245">
        <v>165.72567747667688</v>
      </c>
      <c r="C26" s="245">
        <v>202.09677081602399</v>
      </c>
      <c r="D26" s="245">
        <v>474.40556529583057</v>
      </c>
      <c r="E26" s="244">
        <v>0.33333333333333326</v>
      </c>
      <c r="F26" s="244">
        <v>0.44791666666666663</v>
      </c>
      <c r="G26" s="244">
        <v>0.21874999999999997</v>
      </c>
      <c r="H26" s="221">
        <v>249.54062182869927</v>
      </c>
      <c r="I26" s="244"/>
      <c r="J26" s="244"/>
      <c r="K26" s="245"/>
      <c r="L26" s="245"/>
      <c r="M26" s="245"/>
      <c r="N26" s="245"/>
      <c r="O26" s="245"/>
      <c r="P26" s="245"/>
    </row>
    <row r="27" spans="1:16">
      <c r="A27" s="246" t="s">
        <v>54</v>
      </c>
      <c r="B27" s="245">
        <v>300.73801959043357</v>
      </c>
      <c r="C27" s="245">
        <v>366.73968419520583</v>
      </c>
      <c r="D27" s="245">
        <v>860.89127745353505</v>
      </c>
      <c r="E27" s="244">
        <v>0.2978723404255319</v>
      </c>
      <c r="F27" s="244">
        <v>0.39361702127659576</v>
      </c>
      <c r="G27" s="244">
        <v>0.30851063829787234</v>
      </c>
      <c r="H27" s="221">
        <v>499.53063733943907</v>
      </c>
      <c r="I27" s="244"/>
      <c r="J27" s="244"/>
      <c r="K27" s="245"/>
      <c r="L27" s="245"/>
      <c r="M27" s="245"/>
      <c r="N27" s="245"/>
      <c r="O27" s="245"/>
      <c r="P27" s="245"/>
    </row>
    <row r="28" spans="1:16">
      <c r="A28" s="246" t="s">
        <v>35</v>
      </c>
      <c r="B28" s="245">
        <v>239.6672607688742</v>
      </c>
      <c r="C28" s="245">
        <v>292.26599166280778</v>
      </c>
      <c r="D28" s="245">
        <v>686.07040296433604</v>
      </c>
      <c r="E28" s="244">
        <v>0.28260869565217395</v>
      </c>
      <c r="F28" s="244">
        <v>0.40217391304347827</v>
      </c>
      <c r="G28" s="244">
        <v>0.31521739130434784</v>
      </c>
      <c r="H28" s="221">
        <v>401.53513214652571</v>
      </c>
      <c r="I28" s="244"/>
      <c r="J28" s="244"/>
      <c r="K28" s="245"/>
      <c r="L28" s="245"/>
      <c r="M28" s="245"/>
      <c r="N28" s="245"/>
      <c r="O28" s="245"/>
      <c r="P28" s="245"/>
    </row>
    <row r="29" spans="1:16">
      <c r="A29" s="246" t="s">
        <v>37</v>
      </c>
      <c r="B29" s="245">
        <v>213.80745719716163</v>
      </c>
      <c r="C29" s="245">
        <v>260.73084952096474</v>
      </c>
      <c r="D29" s="245">
        <v>612.04424770179787</v>
      </c>
      <c r="E29" s="244">
        <v>0.28124999999999994</v>
      </c>
      <c r="F29" s="244">
        <v>0.39583333333333326</v>
      </c>
      <c r="G29" s="244">
        <v>0.32291666666666663</v>
      </c>
      <c r="H29" s="221">
        <v>360.97859692578908</v>
      </c>
      <c r="I29" s="244"/>
      <c r="J29" s="244"/>
      <c r="K29" s="245"/>
      <c r="L29" s="245"/>
      <c r="M29" s="245"/>
      <c r="N29" s="245"/>
      <c r="O29" s="245"/>
      <c r="P29" s="245"/>
    </row>
    <row r="30" spans="1:16">
      <c r="A30" s="246" t="s">
        <v>69</v>
      </c>
      <c r="B30" s="245">
        <v>213.33514038922371</v>
      </c>
      <c r="C30" s="245">
        <v>260.15487539831048</v>
      </c>
      <c r="D30" s="245">
        <v>610.69219577067622</v>
      </c>
      <c r="E30" s="244">
        <v>0.33333333333333337</v>
      </c>
      <c r="F30" s="244">
        <v>0.38709677419354843</v>
      </c>
      <c r="G30" s="244">
        <v>0.27956989247311831</v>
      </c>
      <c r="H30" s="221">
        <v>342.54797802626558</v>
      </c>
      <c r="I30" s="244"/>
      <c r="J30" s="244"/>
      <c r="K30" s="245"/>
      <c r="L30" s="245"/>
      <c r="M30" s="245"/>
      <c r="N30" s="245"/>
      <c r="O30" s="245"/>
      <c r="P30" s="245"/>
    </row>
    <row r="31" spans="1:16">
      <c r="A31" s="246" t="s">
        <v>43</v>
      </c>
      <c r="B31" s="245">
        <v>286.79092948717914</v>
      </c>
      <c r="C31" s="245">
        <v>349.73168691280102</v>
      </c>
      <c r="D31" s="245">
        <v>820.96640120375878</v>
      </c>
      <c r="E31" s="244">
        <v>0.33333333333333331</v>
      </c>
      <c r="F31" s="244">
        <v>0.41666666666666663</v>
      </c>
      <c r="G31" s="244">
        <v>0.24999999999999997</v>
      </c>
      <c r="H31" s="221">
        <v>446.56011301033311</v>
      </c>
      <c r="I31" s="244"/>
      <c r="J31" s="244"/>
      <c r="K31" s="245"/>
      <c r="L31" s="245"/>
      <c r="M31" s="245"/>
      <c r="N31" s="245"/>
      <c r="O31" s="245"/>
      <c r="P31" s="245"/>
    </row>
    <row r="32" spans="1:16">
      <c r="A32" s="246" t="s">
        <v>39</v>
      </c>
      <c r="B32" s="245">
        <v>222.78499527559049</v>
      </c>
      <c r="C32" s="245">
        <v>271.67864881889761</v>
      </c>
      <c r="D32" s="245">
        <v>637.74330708661432</v>
      </c>
      <c r="E32" s="244">
        <v>0.24731182795698925</v>
      </c>
      <c r="F32" s="244">
        <v>0.38709677419354838</v>
      </c>
      <c r="G32" s="244">
        <v>0.36559139784946237</v>
      </c>
      <c r="H32" s="221">
        <v>393.41676010498691</v>
      </c>
      <c r="I32" s="244"/>
      <c r="J32" s="244"/>
      <c r="K32" s="245"/>
      <c r="L32" s="245"/>
      <c r="M32" s="245"/>
      <c r="N32" s="245"/>
      <c r="O32" s="245"/>
      <c r="P32" s="245"/>
    </row>
    <row r="33" spans="1:16">
      <c r="A33" s="246" t="s">
        <v>42</v>
      </c>
      <c r="B33" s="245">
        <v>316.05715733333307</v>
      </c>
      <c r="C33" s="245">
        <v>352.21409613226774</v>
      </c>
      <c r="D33" s="245">
        <v>576.48825497599978</v>
      </c>
      <c r="E33" s="244">
        <v>0.30851063829787234</v>
      </c>
      <c r="F33" s="244">
        <v>0.4042553191489362</v>
      </c>
      <c r="G33" s="244">
        <v>0.28723404255319152</v>
      </c>
      <c r="H33" s="221">
        <v>405.47846914941306</v>
      </c>
      <c r="I33" s="244"/>
      <c r="J33" s="244"/>
      <c r="K33" s="245"/>
      <c r="L33" s="245"/>
      <c r="M33" s="245"/>
      <c r="N33" s="245"/>
      <c r="O33" s="245"/>
      <c r="P33" s="245"/>
    </row>
    <row r="34" spans="1:16">
      <c r="A34" s="246" t="s">
        <v>44</v>
      </c>
      <c r="B34" s="245">
        <v>244.30485091743054</v>
      </c>
      <c r="C34" s="245">
        <v>297.92137354243914</v>
      </c>
      <c r="D34" s="245">
        <v>699.3459472827243</v>
      </c>
      <c r="E34" s="244">
        <v>0.32291666666666669</v>
      </c>
      <c r="F34" s="244">
        <v>0.41666666666666669</v>
      </c>
      <c r="G34" s="244">
        <v>0.26041666666666669</v>
      </c>
      <c r="H34" s="221">
        <v>385.14535418964607</v>
      </c>
      <c r="I34" s="244"/>
      <c r="J34" s="244"/>
      <c r="K34" s="245"/>
      <c r="L34" s="245"/>
      <c r="M34" s="245"/>
      <c r="N34" s="245"/>
      <c r="O34" s="245"/>
      <c r="P34" s="245"/>
    </row>
    <row r="35" spans="1:16">
      <c r="A35" s="246" t="s">
        <v>28</v>
      </c>
      <c r="B35" s="245">
        <v>442.80096425211678</v>
      </c>
      <c r="C35" s="245">
        <v>442.80096425211678</v>
      </c>
      <c r="D35" s="245">
        <v>442.80096425211678</v>
      </c>
      <c r="E35" s="244">
        <v>0.31914893617021278</v>
      </c>
      <c r="F35" s="244">
        <v>0.4042553191489362</v>
      </c>
      <c r="G35" s="244">
        <v>0.27659574468085107</v>
      </c>
      <c r="H35" s="221">
        <v>442.80096425211684</v>
      </c>
      <c r="I35" s="244"/>
      <c r="J35" s="244"/>
      <c r="K35" s="245"/>
      <c r="L35" s="245"/>
      <c r="M35" s="245"/>
      <c r="N35" s="245"/>
      <c r="O35" s="245"/>
      <c r="P35" s="245"/>
    </row>
    <row r="36" spans="1:16">
      <c r="A36" s="246" t="s">
        <v>55</v>
      </c>
      <c r="B36" s="245">
        <v>257.38480038196712</v>
      </c>
      <c r="C36" s="245">
        <v>313.87192260319915</v>
      </c>
      <c r="D36" s="245">
        <v>736.7885507117378</v>
      </c>
      <c r="E36" s="244">
        <v>0.29473684210526313</v>
      </c>
      <c r="F36" s="244">
        <v>0.37894736842105259</v>
      </c>
      <c r="G36" s="244">
        <v>0.32631578947368417</v>
      </c>
      <c r="H36" s="221">
        <v>435.2274599628854</v>
      </c>
      <c r="I36" s="244"/>
      <c r="J36" s="244"/>
      <c r="K36" s="245"/>
      <c r="L36" s="245"/>
      <c r="M36" s="245"/>
      <c r="N36" s="245"/>
      <c r="O36" s="245"/>
      <c r="P36" s="245"/>
    </row>
    <row r="37" spans="1:16">
      <c r="A37" s="246" t="s">
        <v>56</v>
      </c>
      <c r="B37" s="245">
        <v>234.94568096422077</v>
      </c>
      <c r="C37" s="245">
        <v>286.50818728270536</v>
      </c>
      <c r="D37" s="245">
        <v>672.55443024109161</v>
      </c>
      <c r="E37" s="244">
        <v>0.33707865168539325</v>
      </c>
      <c r="F37" s="244">
        <v>0.3932584269662921</v>
      </c>
      <c r="G37" s="244">
        <v>0.2696629213483146</v>
      </c>
      <c r="H37" s="221">
        <v>373.22992482705064</v>
      </c>
      <c r="I37" s="244"/>
      <c r="J37" s="244"/>
      <c r="K37" s="245"/>
      <c r="L37" s="245"/>
      <c r="M37" s="245"/>
      <c r="N37" s="245"/>
      <c r="O37" s="245"/>
      <c r="P37" s="245"/>
    </row>
    <row r="38" spans="1:16">
      <c r="A38" s="246" t="s">
        <v>57</v>
      </c>
      <c r="B38" s="245">
        <v>240.56004007459583</v>
      </c>
      <c r="C38" s="245">
        <v>293.35470535814352</v>
      </c>
      <c r="D38" s="245">
        <v>688.6260689158288</v>
      </c>
      <c r="E38" s="244">
        <v>0.27659574468085113</v>
      </c>
      <c r="F38" s="244">
        <v>0.4042553191489362</v>
      </c>
      <c r="G38" s="244">
        <v>0.31914893617021278</v>
      </c>
      <c r="H38" s="221">
        <v>404.90236077684904</v>
      </c>
      <c r="I38" s="244"/>
      <c r="J38" s="244"/>
      <c r="K38" s="245"/>
      <c r="L38" s="245"/>
      <c r="M38" s="245"/>
      <c r="N38" s="245"/>
      <c r="O38" s="245"/>
      <c r="P38" s="245"/>
    </row>
    <row r="39" spans="1:16">
      <c r="A39" s="246" t="s">
        <v>58</v>
      </c>
      <c r="B39" s="245">
        <v>211.48642568706182</v>
      </c>
      <c r="C39" s="245">
        <v>257.90043132448801</v>
      </c>
      <c r="D39" s="245">
        <v>605.40007353166436</v>
      </c>
      <c r="E39" s="244">
        <v>0.26595744680851063</v>
      </c>
      <c r="F39" s="244">
        <v>0.4468085106382978</v>
      </c>
      <c r="G39" s="244">
        <v>0.28723404255319146</v>
      </c>
      <c r="H39" s="221">
        <v>345.37000790595721</v>
      </c>
      <c r="I39" s="244"/>
      <c r="J39" s="244"/>
      <c r="K39" s="245"/>
      <c r="L39" s="245"/>
      <c r="M39" s="245"/>
      <c r="N39" s="245"/>
      <c r="O39" s="245"/>
      <c r="P39" s="245"/>
    </row>
    <row r="40" spans="1:16">
      <c r="A40" s="246" t="s">
        <v>29</v>
      </c>
      <c r="B40" s="245">
        <v>211.03395273899017</v>
      </c>
      <c r="C40" s="245">
        <v>257.34865610728065</v>
      </c>
      <c r="D40" s="245">
        <v>604.10482654290956</v>
      </c>
      <c r="E40" s="244">
        <v>0.30107526881720431</v>
      </c>
      <c r="F40" s="244">
        <v>0.44086021505376344</v>
      </c>
      <c r="G40" s="244">
        <v>0.25806451612903225</v>
      </c>
      <c r="H40" s="221">
        <v>332.8899076787103</v>
      </c>
      <c r="I40" s="244"/>
      <c r="J40" s="244"/>
      <c r="K40" s="245"/>
      <c r="L40" s="245"/>
      <c r="M40" s="245"/>
      <c r="N40" s="245"/>
      <c r="O40" s="245"/>
      <c r="P40" s="245"/>
    </row>
    <row r="41" spans="1:16">
      <c r="A41" s="246" t="s">
        <v>59</v>
      </c>
      <c r="B41" s="245">
        <v>220.31850575909411</v>
      </c>
      <c r="C41" s="245">
        <v>268.67084958027039</v>
      </c>
      <c r="D41" s="245">
        <v>630.68274549358637</v>
      </c>
      <c r="E41" s="244">
        <v>0.32098765432098769</v>
      </c>
      <c r="F41" s="244">
        <v>0.37037037037037041</v>
      </c>
      <c r="G41" s="244">
        <v>0.30864197530864196</v>
      </c>
      <c r="H41" s="221">
        <v>364.88241079610145</v>
      </c>
      <c r="I41" s="244"/>
      <c r="J41" s="244"/>
      <c r="K41" s="245"/>
      <c r="L41" s="245"/>
      <c r="M41" s="245"/>
      <c r="N41" s="245"/>
      <c r="O41" s="245"/>
      <c r="P41" s="245"/>
    </row>
    <row r="42" spans="1:16">
      <c r="A42" s="246" t="s">
        <v>30</v>
      </c>
      <c r="B42" s="245">
        <v>239.2860290909091</v>
      </c>
      <c r="C42" s="245">
        <v>291.8010927272727</v>
      </c>
      <c r="D42" s="245">
        <v>684.9790909090907</v>
      </c>
      <c r="E42" s="244">
        <v>0.25555555555555554</v>
      </c>
      <c r="F42" s="244">
        <v>0.39999999999999997</v>
      </c>
      <c r="G42" s="244">
        <v>0.34444444444444444</v>
      </c>
      <c r="H42" s="221">
        <v>413.80855361616153</v>
      </c>
      <c r="I42" s="244"/>
      <c r="J42" s="244"/>
      <c r="K42" s="245"/>
      <c r="L42" s="245"/>
      <c r="M42" s="245"/>
      <c r="N42" s="245"/>
      <c r="O42" s="245"/>
      <c r="P42" s="245"/>
    </row>
    <row r="43" spans="1:16">
      <c r="A43" s="246" t="s">
        <v>60</v>
      </c>
      <c r="B43" s="245">
        <v>246.19087622431314</v>
      </c>
      <c r="C43" s="245">
        <v>300.22131661705436</v>
      </c>
      <c r="D43" s="245">
        <v>704.74487468792142</v>
      </c>
      <c r="E43" s="244">
        <v>0.31182795698924726</v>
      </c>
      <c r="F43" s="244">
        <v>0.41935483870967738</v>
      </c>
      <c r="G43" s="244">
        <v>0.26881720430107525</v>
      </c>
      <c r="H43" s="221">
        <v>392.11600672869065</v>
      </c>
      <c r="I43" s="244"/>
      <c r="J43" s="244"/>
      <c r="K43" s="245"/>
      <c r="L43" s="245"/>
      <c r="M43" s="245"/>
      <c r="N43" s="245"/>
      <c r="O43" s="245"/>
      <c r="P43" s="245"/>
    </row>
    <row r="44" spans="1:16">
      <c r="A44" s="246" t="s">
        <v>61</v>
      </c>
      <c r="B44" s="245">
        <v>308.64362681937473</v>
      </c>
      <c r="C44" s="245">
        <v>376.38030064423788</v>
      </c>
      <c r="D44" s="245">
        <v>883.52183249820143</v>
      </c>
      <c r="E44" s="244">
        <v>0.30927835051546393</v>
      </c>
      <c r="F44" s="244">
        <v>0.40206185567010305</v>
      </c>
      <c r="G44" s="244">
        <v>0.28865979381443302</v>
      </c>
      <c r="H44" s="221">
        <v>501.82218391398101</v>
      </c>
      <c r="I44" s="244"/>
      <c r="J44" s="244"/>
      <c r="K44" s="245"/>
      <c r="L44" s="245"/>
      <c r="M44" s="245"/>
      <c r="N44" s="245"/>
      <c r="O44" s="245"/>
      <c r="P44" s="245"/>
    </row>
    <row r="45" spans="1:16">
      <c r="A45" s="246" t="s">
        <v>62</v>
      </c>
      <c r="B45" s="245">
        <v>214.70352786352865</v>
      </c>
      <c r="C45" s="245">
        <v>261.82357691754663</v>
      </c>
      <c r="D45" s="245">
        <v>614.60933548720072</v>
      </c>
      <c r="E45" s="244">
        <v>0.2978723404255319</v>
      </c>
      <c r="F45" s="244">
        <v>0.42553191489361697</v>
      </c>
      <c r="G45" s="244">
        <v>0.27659574468085107</v>
      </c>
      <c r="H45" s="221">
        <v>345.36685722923301</v>
      </c>
      <c r="I45" s="244"/>
      <c r="J45" s="244"/>
      <c r="K45" s="245"/>
      <c r="L45" s="245"/>
      <c r="M45" s="245"/>
      <c r="N45" s="245"/>
      <c r="O45" s="245"/>
      <c r="P45" s="245"/>
    </row>
    <row r="46" spans="1:16">
      <c r="A46" s="246" t="s">
        <v>63</v>
      </c>
      <c r="B46" s="245">
        <v>229.61220847926862</v>
      </c>
      <c r="C46" s="245">
        <v>280.00420079819401</v>
      </c>
      <c r="D46" s="245">
        <v>657.28685633378257</v>
      </c>
      <c r="E46" s="244">
        <v>0.32967032967032966</v>
      </c>
      <c r="F46" s="244">
        <v>0.37362637362637363</v>
      </c>
      <c r="G46" s="244">
        <v>0.29670329670329676</v>
      </c>
      <c r="H46" s="221">
        <v>375.33246376405259</v>
      </c>
      <c r="I46" s="244"/>
      <c r="J46" s="244"/>
      <c r="K46" s="245"/>
      <c r="L46" s="245"/>
      <c r="M46" s="245"/>
      <c r="N46" s="245"/>
      <c r="O46" s="245"/>
      <c r="P46" s="245"/>
    </row>
    <row r="47" spans="1:16">
      <c r="A47" s="246" t="s">
        <v>64</v>
      </c>
      <c r="B47" s="245">
        <v>233.52394859813094</v>
      </c>
      <c r="C47" s="245">
        <v>248.47620142203979</v>
      </c>
      <c r="D47" s="245">
        <v>504.00852215423816</v>
      </c>
      <c r="E47" s="244">
        <v>0.29473684210526319</v>
      </c>
      <c r="F47" s="244">
        <v>0.42105263157894735</v>
      </c>
      <c r="G47" s="244">
        <v>0.28421052631578947</v>
      </c>
      <c r="H47" s="221">
        <v>316.69419700835459</v>
      </c>
      <c r="I47" s="244"/>
      <c r="J47" s="244"/>
      <c r="K47" s="245"/>
      <c r="L47" s="245"/>
      <c r="M47" s="245"/>
      <c r="N47" s="245"/>
      <c r="O47" s="245"/>
      <c r="P47" s="245"/>
    </row>
    <row r="48" spans="1:16">
      <c r="A48" s="246" t="s">
        <v>31</v>
      </c>
      <c r="B48" s="245">
        <v>409.75149999999945</v>
      </c>
      <c r="C48" s="245">
        <v>409.75149999999945</v>
      </c>
      <c r="D48" s="245">
        <v>409.75149999999945</v>
      </c>
      <c r="E48" s="244">
        <v>0.32258064516129037</v>
      </c>
      <c r="F48" s="244">
        <v>0.43010752688172049</v>
      </c>
      <c r="G48" s="244">
        <v>0.24731182795698925</v>
      </c>
      <c r="H48" s="221">
        <v>409.75149999999951</v>
      </c>
      <c r="I48" s="244"/>
      <c r="J48" s="244"/>
      <c r="K48" s="245"/>
      <c r="L48" s="245"/>
      <c r="M48" s="245"/>
      <c r="N48" s="245"/>
      <c r="O48" s="245"/>
      <c r="P48" s="245"/>
    </row>
    <row r="49" spans="1:16">
      <c r="A49" s="246" t="s">
        <v>33</v>
      </c>
      <c r="B49" s="245">
        <v>232.62534789915966</v>
      </c>
      <c r="C49" s="245">
        <v>283.67862081596252</v>
      </c>
      <c r="D49" s="245">
        <v>665.91225543652331</v>
      </c>
      <c r="E49" s="244">
        <v>0.40243902439024393</v>
      </c>
      <c r="F49" s="244">
        <v>0.3902439024390244</v>
      </c>
      <c r="G49" s="244">
        <v>0.20731707317073172</v>
      </c>
      <c r="H49" s="221">
        <v>342.37634986834109</v>
      </c>
      <c r="I49" s="244"/>
      <c r="J49" s="244"/>
      <c r="K49" s="245"/>
      <c r="L49" s="245"/>
      <c r="M49" s="245"/>
      <c r="N49" s="245"/>
      <c r="O49" s="245"/>
      <c r="P49" s="245"/>
    </row>
    <row r="50" spans="1:16">
      <c r="A50" s="246" t="s">
        <v>32</v>
      </c>
      <c r="B50" s="245">
        <v>241.53301642178062</v>
      </c>
      <c r="C50" s="245">
        <v>294.54121659068278</v>
      </c>
      <c r="D50" s="245">
        <v>691.41130655090194</v>
      </c>
      <c r="E50" s="244">
        <v>0.33333333333333337</v>
      </c>
      <c r="F50" s="244">
        <v>0.41935483870967749</v>
      </c>
      <c r="G50" s="244">
        <v>0.24731182795698928</v>
      </c>
      <c r="H50" s="221">
        <v>375.02248394389869</v>
      </c>
      <c r="I50" s="244"/>
      <c r="J50" s="244"/>
      <c r="K50" s="245"/>
      <c r="L50" s="245"/>
      <c r="M50" s="245"/>
      <c r="N50" s="245"/>
      <c r="O50" s="245"/>
      <c r="P50" s="245"/>
    </row>
    <row r="51" spans="1:16">
      <c r="A51" s="246" t="s">
        <v>19</v>
      </c>
      <c r="B51" s="245">
        <v>229.47562237762222</v>
      </c>
      <c r="C51" s="245">
        <v>279.83763873912363</v>
      </c>
      <c r="D51" s="245">
        <v>656.89586558479812</v>
      </c>
      <c r="E51" s="244">
        <v>0.2</v>
      </c>
      <c r="F51" s="244">
        <v>0.4</v>
      </c>
      <c r="G51" s="244">
        <v>0.39999999999999997</v>
      </c>
      <c r="H51" s="221">
        <v>420.5885262050931</v>
      </c>
      <c r="I51" s="244"/>
      <c r="J51" s="244"/>
      <c r="K51" s="245"/>
      <c r="L51" s="245"/>
      <c r="M51" s="245"/>
      <c r="N51" s="245"/>
      <c r="O51" s="245"/>
      <c r="P51" s="245"/>
    </row>
    <row r="52" spans="1:16">
      <c r="A52" s="246" t="s">
        <v>65</v>
      </c>
      <c r="B52" s="245">
        <v>274.85839112903165</v>
      </c>
      <c r="C52" s="245">
        <v>335.18036628139777</v>
      </c>
      <c r="D52" s="245">
        <v>786.80837155257518</v>
      </c>
      <c r="E52" s="244">
        <v>0.27368421052631581</v>
      </c>
      <c r="F52" s="244">
        <v>0.38947368421052631</v>
      </c>
      <c r="G52" s="244">
        <v>0.33684210526315794</v>
      </c>
      <c r="H52" s="221">
        <v>470.79852222577841</v>
      </c>
      <c r="I52" s="244"/>
      <c r="J52" s="244"/>
      <c r="K52" s="245"/>
      <c r="L52" s="245"/>
      <c r="M52" s="245"/>
      <c r="N52" s="245"/>
      <c r="O52" s="245"/>
      <c r="P52" s="245"/>
    </row>
    <row r="53" spans="1:16">
      <c r="A53" s="246" t="s">
        <v>66</v>
      </c>
      <c r="B53" s="245">
        <v>364.95478260869612</v>
      </c>
      <c r="C53" s="245">
        <v>445.04982077663374</v>
      </c>
      <c r="D53" s="245">
        <v>1044.7178891470294</v>
      </c>
      <c r="E53" s="244">
        <v>0.32222222222222219</v>
      </c>
      <c r="F53" s="244">
        <v>0.36666666666666664</v>
      </c>
      <c r="G53" s="244">
        <v>0.31111111111111117</v>
      </c>
      <c r="H53" s="221">
        <v>605.80481863775481</v>
      </c>
    </row>
    <row r="54" spans="1:16">
      <c r="A54" s="244"/>
    </row>
    <row r="55" spans="1:16">
      <c r="A55" s="244"/>
    </row>
    <row r="56" spans="1:16">
      <c r="A56" s="244"/>
    </row>
    <row r="58" spans="1:16">
      <c r="A58" s="247"/>
    </row>
    <row r="59" spans="1:16">
      <c r="A59" s="247"/>
    </row>
    <row r="60" spans="1:16">
      <c r="A60" s="244"/>
    </row>
    <row r="61" spans="1:16">
      <c r="A61" s="244"/>
    </row>
    <row r="62" spans="1:16">
      <c r="A62" s="244"/>
    </row>
    <row r="63" spans="1:16">
      <c r="A63" s="244"/>
    </row>
    <row r="64" spans="1:16">
      <c r="A64" s="244"/>
    </row>
    <row r="65" spans="1:1">
      <c r="A65" s="244"/>
    </row>
    <row r="66" spans="1:1">
      <c r="A66" s="244"/>
    </row>
    <row r="67" spans="1:1">
      <c r="A67" s="244"/>
    </row>
    <row r="69" spans="1:1">
      <c r="A69" s="247"/>
    </row>
    <row r="70" spans="1:1">
      <c r="A70" s="247"/>
    </row>
    <row r="71" spans="1:1">
      <c r="A71" s="244"/>
    </row>
    <row r="72" spans="1:1">
      <c r="A72" s="244"/>
    </row>
    <row r="73" spans="1:1">
      <c r="A73" s="244"/>
    </row>
    <row r="74" spans="1:1">
      <c r="A74" s="244"/>
    </row>
    <row r="75" spans="1:1">
      <c r="A75" s="244"/>
    </row>
    <row r="76" spans="1:1">
      <c r="A76" s="244"/>
    </row>
    <row r="77" spans="1:1">
      <c r="A77" s="244"/>
    </row>
    <row r="78" spans="1:1">
      <c r="A78" s="244"/>
    </row>
    <row r="80" spans="1:1">
      <c r="A80" s="247"/>
    </row>
    <row r="81" spans="1:1">
      <c r="A81" s="247"/>
    </row>
    <row r="82" spans="1:1">
      <c r="A82" s="244"/>
    </row>
    <row r="83" spans="1:1">
      <c r="A83" s="244"/>
    </row>
    <row r="84" spans="1:1">
      <c r="A84" s="244"/>
    </row>
    <row r="85" spans="1:1">
      <c r="A85" s="244"/>
    </row>
    <row r="86" spans="1:1">
      <c r="A86" s="244"/>
    </row>
    <row r="87" spans="1:1">
      <c r="A87" s="244"/>
    </row>
    <row r="88" spans="1:1">
      <c r="A88" s="244"/>
    </row>
    <row r="89" spans="1:1">
      <c r="A89" s="244"/>
    </row>
    <row r="91" spans="1:1">
      <c r="A91" s="247"/>
    </row>
    <row r="92" spans="1:1">
      <c r="A92" s="247"/>
    </row>
    <row r="93" spans="1:1">
      <c r="A93" s="244"/>
    </row>
    <row r="94" spans="1:1">
      <c r="A94" s="244"/>
    </row>
    <row r="95" spans="1:1">
      <c r="A95" s="244"/>
    </row>
    <row r="96" spans="1:1">
      <c r="A96" s="244"/>
    </row>
    <row r="97" spans="1:1">
      <c r="A97" s="244"/>
    </row>
    <row r="98" spans="1:1">
      <c r="A98" s="244"/>
    </row>
    <row r="99" spans="1:1">
      <c r="A99" s="244"/>
    </row>
    <row r="100" spans="1:1">
      <c r="A100" s="244"/>
    </row>
    <row r="102" spans="1:1">
      <c r="A102" s="247"/>
    </row>
    <row r="103" spans="1:1">
      <c r="A103" s="247"/>
    </row>
    <row r="104" spans="1:1">
      <c r="A104" s="244"/>
    </row>
    <row r="105" spans="1:1">
      <c r="A105" s="244"/>
    </row>
    <row r="106" spans="1:1">
      <c r="A106" s="244"/>
    </row>
    <row r="107" spans="1:1">
      <c r="A107" s="244"/>
    </row>
    <row r="108" spans="1:1">
      <c r="A108" s="244"/>
    </row>
    <row r="109" spans="1:1">
      <c r="A109" s="244"/>
    </row>
    <row r="110" spans="1:1">
      <c r="A110" s="244"/>
    </row>
    <row r="111" spans="1:1">
      <c r="A111" s="244"/>
    </row>
  </sheetData>
  <sortState ref="A56:V110">
    <sortCondition ref="I56:I1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A3" sqref="A3"/>
    </sheetView>
  </sheetViews>
  <sheetFormatPr defaultRowHeight="15"/>
  <cols>
    <col min="1" max="16384" width="9" style="221"/>
  </cols>
  <sheetData>
    <row r="1" spans="1:5">
      <c r="A1" s="313" t="s">
        <v>144</v>
      </c>
    </row>
    <row r="2" spans="1:5">
      <c r="A2" s="221" t="s">
        <v>143</v>
      </c>
    </row>
    <row r="3" spans="1:5">
      <c r="A3" s="313" t="s">
        <v>142</v>
      </c>
    </row>
    <row r="4" spans="1:5">
      <c r="A4" s="221" t="s">
        <v>141</v>
      </c>
      <c r="B4" s="221" t="s">
        <v>4</v>
      </c>
      <c r="C4" s="221" t="s">
        <v>140</v>
      </c>
      <c r="D4" s="221" t="s">
        <v>139</v>
      </c>
      <c r="E4" s="221" t="s">
        <v>138</v>
      </c>
    </row>
    <row r="5" spans="1:5">
      <c r="A5" s="221" t="s">
        <v>14</v>
      </c>
      <c r="C5" s="221">
        <v>6670458</v>
      </c>
      <c r="D5" s="221">
        <v>2752</v>
      </c>
      <c r="E5" s="221">
        <v>18356</v>
      </c>
    </row>
    <row r="6" spans="1:5">
      <c r="A6" s="221" t="s">
        <v>46</v>
      </c>
      <c r="B6" s="221" t="s">
        <v>34</v>
      </c>
      <c r="C6" s="221">
        <v>83348</v>
      </c>
      <c r="D6" s="221">
        <v>2697</v>
      </c>
      <c r="E6" s="221">
        <v>225</v>
      </c>
    </row>
    <row r="7" spans="1:5">
      <c r="A7" s="221" t="s">
        <v>47</v>
      </c>
      <c r="B7" s="221" t="s">
        <v>34</v>
      </c>
      <c r="C7" s="221">
        <v>11365</v>
      </c>
      <c r="D7" s="221">
        <v>4031</v>
      </c>
      <c r="E7" s="221">
        <v>46</v>
      </c>
    </row>
    <row r="8" spans="1:5">
      <c r="A8" s="221" t="s">
        <v>48</v>
      </c>
      <c r="B8" s="221" t="s">
        <v>34</v>
      </c>
      <c r="C8" s="221">
        <v>92703</v>
      </c>
      <c r="D8" s="221">
        <v>1820</v>
      </c>
      <c r="E8" s="221">
        <v>169</v>
      </c>
    </row>
    <row r="9" spans="1:5">
      <c r="A9" s="221" t="s">
        <v>38</v>
      </c>
      <c r="B9" s="221" t="s">
        <v>16</v>
      </c>
      <c r="C9" s="221">
        <v>39054</v>
      </c>
      <c r="D9" s="221">
        <v>3045</v>
      </c>
      <c r="E9" s="221">
        <v>119</v>
      </c>
    </row>
    <row r="10" spans="1:5">
      <c r="A10" s="221" t="s">
        <v>20</v>
      </c>
      <c r="B10" s="221" t="s">
        <v>21</v>
      </c>
      <c r="C10" s="221">
        <v>1250817</v>
      </c>
      <c r="D10" s="221">
        <v>3019</v>
      </c>
      <c r="E10" s="221">
        <v>3776</v>
      </c>
    </row>
    <row r="11" spans="1:5">
      <c r="A11" s="221" t="s">
        <v>22</v>
      </c>
      <c r="B11" s="221" t="s">
        <v>21</v>
      </c>
      <c r="C11" s="221">
        <v>74628</v>
      </c>
      <c r="D11" s="221">
        <v>2355</v>
      </c>
      <c r="E11" s="221">
        <v>176</v>
      </c>
    </row>
    <row r="12" spans="1:5">
      <c r="A12" s="221" t="s">
        <v>23</v>
      </c>
      <c r="B12" s="221" t="s">
        <v>21</v>
      </c>
      <c r="C12" s="221">
        <v>61435</v>
      </c>
      <c r="D12" s="221">
        <v>4033</v>
      </c>
      <c r="E12" s="221">
        <v>248</v>
      </c>
    </row>
    <row r="13" spans="1:5">
      <c r="A13" s="221" t="s">
        <v>15</v>
      </c>
      <c r="B13" s="221" t="s">
        <v>16</v>
      </c>
      <c r="C13" s="221">
        <v>11461</v>
      </c>
      <c r="D13" s="221">
        <v>2748</v>
      </c>
      <c r="E13" s="221">
        <v>31</v>
      </c>
    </row>
    <row r="14" spans="1:5">
      <c r="A14" s="221" t="s">
        <v>120</v>
      </c>
      <c r="B14" s="221" t="s">
        <v>21</v>
      </c>
      <c r="C14" s="221">
        <v>1747</v>
      </c>
      <c r="D14" s="221">
        <v>1314</v>
      </c>
      <c r="E14" s="221">
        <v>2</v>
      </c>
    </row>
    <row r="15" spans="1:5">
      <c r="A15" s="221" t="s">
        <v>49</v>
      </c>
      <c r="B15" s="221" t="s">
        <v>34</v>
      </c>
      <c r="C15" s="221">
        <v>893655</v>
      </c>
      <c r="D15" s="221">
        <v>2742</v>
      </c>
      <c r="E15" s="221">
        <v>2451</v>
      </c>
    </row>
    <row r="16" spans="1:5">
      <c r="A16" s="221" t="s">
        <v>50</v>
      </c>
      <c r="B16" s="221" t="s">
        <v>34</v>
      </c>
      <c r="C16" s="221">
        <v>275378</v>
      </c>
      <c r="D16" s="221">
        <v>2751</v>
      </c>
      <c r="E16" s="221">
        <v>758</v>
      </c>
    </row>
    <row r="17" spans="1:5">
      <c r="A17" s="221" t="s">
        <v>24</v>
      </c>
      <c r="B17" s="221" t="s">
        <v>21</v>
      </c>
      <c r="C17" s="221">
        <v>3286</v>
      </c>
      <c r="D17" s="221">
        <v>1710</v>
      </c>
      <c r="E17" s="221">
        <v>6</v>
      </c>
    </row>
    <row r="18" spans="1:5">
      <c r="A18" s="221" t="s">
        <v>68</v>
      </c>
      <c r="B18" s="221" t="s">
        <v>21</v>
      </c>
      <c r="C18" s="221">
        <v>69780</v>
      </c>
      <c r="D18" s="221">
        <v>2042</v>
      </c>
      <c r="E18" s="221">
        <v>142</v>
      </c>
    </row>
    <row r="19" spans="1:5">
      <c r="A19" s="221" t="s">
        <v>18</v>
      </c>
      <c r="B19" s="221" t="s">
        <v>16</v>
      </c>
      <c r="C19" s="221">
        <v>168185</v>
      </c>
      <c r="D19" s="221">
        <v>2117</v>
      </c>
      <c r="E19" s="221">
        <v>356</v>
      </c>
    </row>
    <row r="20" spans="1:5">
      <c r="A20" s="221" t="s">
        <v>51</v>
      </c>
      <c r="B20" s="221" t="s">
        <v>34</v>
      </c>
      <c r="C20" s="221">
        <v>117761</v>
      </c>
      <c r="D20" s="221">
        <v>3759</v>
      </c>
      <c r="E20" s="221">
        <v>443</v>
      </c>
    </row>
    <row r="21" spans="1:5">
      <c r="A21" s="221" t="s">
        <v>45</v>
      </c>
      <c r="B21" s="221" t="s">
        <v>16</v>
      </c>
      <c r="C21" s="221">
        <v>24485</v>
      </c>
      <c r="D21" s="221">
        <v>2283</v>
      </c>
      <c r="E21" s="221">
        <v>56</v>
      </c>
    </row>
    <row r="22" spans="1:5">
      <c r="A22" s="221" t="s">
        <v>52</v>
      </c>
      <c r="B22" s="221" t="s">
        <v>34</v>
      </c>
      <c r="C22" s="221">
        <v>44869</v>
      </c>
      <c r="D22" s="221">
        <v>1888</v>
      </c>
      <c r="E22" s="221">
        <v>85</v>
      </c>
    </row>
    <row r="23" spans="1:5">
      <c r="A23" s="221" t="s">
        <v>40</v>
      </c>
      <c r="B23" s="221" t="s">
        <v>21</v>
      </c>
      <c r="C23" s="221">
        <v>59753</v>
      </c>
      <c r="D23" s="221">
        <v>2568</v>
      </c>
      <c r="E23" s="221">
        <v>153</v>
      </c>
    </row>
    <row r="24" spans="1:5">
      <c r="A24" s="221" t="s">
        <v>53</v>
      </c>
      <c r="B24" s="221" t="s">
        <v>34</v>
      </c>
      <c r="C24" s="221">
        <v>89341</v>
      </c>
      <c r="D24" s="221">
        <v>3455</v>
      </c>
      <c r="E24" s="221">
        <v>309</v>
      </c>
    </row>
    <row r="25" spans="1:5">
      <c r="A25" s="221" t="s">
        <v>41</v>
      </c>
      <c r="B25" s="221" t="s">
        <v>34</v>
      </c>
      <c r="C25" s="221">
        <v>39809</v>
      </c>
      <c r="D25" s="221">
        <v>3861</v>
      </c>
      <c r="E25" s="221">
        <v>154</v>
      </c>
    </row>
    <row r="26" spans="1:5">
      <c r="A26" s="221" t="s">
        <v>25</v>
      </c>
      <c r="B26" s="221" t="s">
        <v>21</v>
      </c>
      <c r="C26" s="221" t="s">
        <v>101</v>
      </c>
      <c r="D26" s="221" t="s">
        <v>101</v>
      </c>
      <c r="E26" s="221" t="s">
        <v>101</v>
      </c>
    </row>
    <row r="27" spans="1:5">
      <c r="A27" s="221" t="s">
        <v>26</v>
      </c>
      <c r="B27" s="221" t="s">
        <v>21</v>
      </c>
      <c r="C27" s="221" t="s">
        <v>101</v>
      </c>
      <c r="D27" s="221" t="s">
        <v>101</v>
      </c>
      <c r="E27" s="221" t="s">
        <v>101</v>
      </c>
    </row>
    <row r="28" spans="1:5">
      <c r="A28" s="221" t="s">
        <v>67</v>
      </c>
      <c r="B28" s="221" t="s">
        <v>16</v>
      </c>
      <c r="C28" s="221">
        <v>237337</v>
      </c>
      <c r="D28" s="221">
        <v>2470</v>
      </c>
      <c r="E28" s="221">
        <v>586</v>
      </c>
    </row>
    <row r="29" spans="1:5">
      <c r="A29" s="221" t="s">
        <v>27</v>
      </c>
      <c r="B29" s="221" t="s">
        <v>21</v>
      </c>
      <c r="C29" s="221" t="s">
        <v>101</v>
      </c>
      <c r="D29" s="221" t="s">
        <v>101</v>
      </c>
      <c r="E29" s="221" t="s">
        <v>101</v>
      </c>
    </row>
    <row r="30" spans="1:5">
      <c r="A30" s="221" t="s">
        <v>54</v>
      </c>
      <c r="B30" s="221" t="s">
        <v>34</v>
      </c>
      <c r="C30" s="221">
        <v>57724</v>
      </c>
      <c r="D30" s="221">
        <v>4107</v>
      </c>
      <c r="E30" s="221">
        <v>237</v>
      </c>
    </row>
    <row r="31" spans="1:5">
      <c r="A31" s="221" t="s">
        <v>35</v>
      </c>
      <c r="B31" s="221" t="s">
        <v>34</v>
      </c>
      <c r="C31" s="221">
        <v>130167</v>
      </c>
      <c r="D31" s="221">
        <v>2625</v>
      </c>
      <c r="E31" s="221">
        <v>342</v>
      </c>
    </row>
    <row r="32" spans="1:5">
      <c r="A32" s="221" t="s">
        <v>37</v>
      </c>
      <c r="B32" s="221" t="s">
        <v>34</v>
      </c>
      <c r="C32" s="221">
        <v>31452</v>
      </c>
      <c r="D32" s="221">
        <v>2754</v>
      </c>
      <c r="E32" s="221">
        <v>87</v>
      </c>
    </row>
    <row r="33" spans="1:5">
      <c r="A33" s="221" t="s">
        <v>69</v>
      </c>
      <c r="B33" s="221" t="s">
        <v>34</v>
      </c>
      <c r="C33" s="221">
        <v>37447</v>
      </c>
      <c r="D33" s="221">
        <v>2457</v>
      </c>
      <c r="E33" s="221">
        <v>92</v>
      </c>
    </row>
    <row r="34" spans="1:5">
      <c r="A34" s="221" t="s">
        <v>43</v>
      </c>
      <c r="B34" s="221" t="s">
        <v>21</v>
      </c>
      <c r="C34" s="221">
        <v>37298</v>
      </c>
      <c r="D34" s="221">
        <v>2577</v>
      </c>
      <c r="E34" s="221">
        <v>96</v>
      </c>
    </row>
    <row r="35" spans="1:5">
      <c r="A35" s="221" t="s">
        <v>39</v>
      </c>
      <c r="B35" s="221" t="s">
        <v>16</v>
      </c>
      <c r="C35" s="221">
        <v>30920</v>
      </c>
      <c r="D35" s="221">
        <v>3033</v>
      </c>
      <c r="E35" s="221">
        <v>94</v>
      </c>
    </row>
    <row r="36" spans="1:5">
      <c r="A36" s="221" t="s">
        <v>42</v>
      </c>
      <c r="B36" s="221" t="s">
        <v>34</v>
      </c>
      <c r="C36" s="221">
        <v>136291</v>
      </c>
      <c r="D36" s="221">
        <v>3304</v>
      </c>
      <c r="E36" s="221">
        <v>450</v>
      </c>
    </row>
    <row r="37" spans="1:5">
      <c r="A37" s="221" t="s">
        <v>44</v>
      </c>
      <c r="B37" s="221" t="s">
        <v>21</v>
      </c>
      <c r="C37" s="221">
        <v>25376</v>
      </c>
      <c r="D37" s="221">
        <v>2403</v>
      </c>
      <c r="E37" s="221">
        <v>61</v>
      </c>
    </row>
    <row r="38" spans="1:5">
      <c r="A38" s="221" t="s">
        <v>28</v>
      </c>
      <c r="B38" s="221" t="s">
        <v>21</v>
      </c>
      <c r="C38" s="221">
        <v>273840</v>
      </c>
      <c r="D38" s="221">
        <v>2650</v>
      </c>
      <c r="E38" s="221">
        <v>726</v>
      </c>
    </row>
    <row r="39" spans="1:5">
      <c r="A39" s="221" t="s">
        <v>55</v>
      </c>
      <c r="B39" s="221" t="s">
        <v>34</v>
      </c>
      <c r="C39" s="221">
        <v>325105</v>
      </c>
      <c r="D39" s="221">
        <v>3159</v>
      </c>
      <c r="E39" s="221">
        <v>1027</v>
      </c>
    </row>
    <row r="40" spans="1:5">
      <c r="A40" s="221" t="s">
        <v>56</v>
      </c>
      <c r="B40" s="221" t="s">
        <v>34</v>
      </c>
      <c r="C40" s="221">
        <v>9001</v>
      </c>
      <c r="D40" s="221">
        <v>2597</v>
      </c>
      <c r="E40" s="221">
        <v>23</v>
      </c>
    </row>
    <row r="41" spans="1:5">
      <c r="A41" s="221" t="s">
        <v>57</v>
      </c>
      <c r="B41" s="221" t="s">
        <v>34</v>
      </c>
      <c r="C41" s="221">
        <v>131515</v>
      </c>
      <c r="D41" s="221">
        <v>2616</v>
      </c>
      <c r="E41" s="221">
        <v>344</v>
      </c>
    </row>
    <row r="42" spans="1:5">
      <c r="A42" s="221" t="s">
        <v>58</v>
      </c>
      <c r="B42" s="221" t="s">
        <v>34</v>
      </c>
      <c r="C42" s="221">
        <v>54795</v>
      </c>
      <c r="D42" s="221">
        <v>2130</v>
      </c>
      <c r="E42" s="221">
        <v>117</v>
      </c>
    </row>
    <row r="43" spans="1:5">
      <c r="A43" s="221" t="s">
        <v>29</v>
      </c>
      <c r="B43" s="221" t="s">
        <v>21</v>
      </c>
      <c r="C43" s="221">
        <v>54663</v>
      </c>
      <c r="D43" s="221">
        <v>2128</v>
      </c>
      <c r="E43" s="221">
        <v>116</v>
      </c>
    </row>
    <row r="44" spans="1:5">
      <c r="A44" s="221" t="s">
        <v>59</v>
      </c>
      <c r="B44" s="221" t="s">
        <v>34</v>
      </c>
      <c r="C44" s="221">
        <v>258455</v>
      </c>
      <c r="D44" s="221">
        <v>2322</v>
      </c>
      <c r="E44" s="221">
        <v>600</v>
      </c>
    </row>
    <row r="45" spans="1:5">
      <c r="A45" s="221" t="s">
        <v>30</v>
      </c>
      <c r="B45" s="221" t="s">
        <v>21</v>
      </c>
      <c r="C45" s="221">
        <v>25174</v>
      </c>
      <c r="D45" s="221">
        <v>2921</v>
      </c>
      <c r="E45" s="221">
        <v>74</v>
      </c>
    </row>
    <row r="46" spans="1:5">
      <c r="A46" s="221" t="s">
        <v>60</v>
      </c>
      <c r="B46" s="221" t="s">
        <v>34</v>
      </c>
      <c r="C46" s="221">
        <v>103633</v>
      </c>
      <c r="D46" s="221">
        <v>2979</v>
      </c>
      <c r="E46" s="221">
        <v>309</v>
      </c>
    </row>
    <row r="47" spans="1:5">
      <c r="A47" s="221" t="s">
        <v>61</v>
      </c>
      <c r="B47" s="221" t="s">
        <v>34</v>
      </c>
      <c r="C47" s="221">
        <v>11800</v>
      </c>
      <c r="D47" s="221">
        <v>3004</v>
      </c>
      <c r="E47" s="221">
        <v>35</v>
      </c>
    </row>
    <row r="48" spans="1:5">
      <c r="A48" s="221" t="s">
        <v>62</v>
      </c>
      <c r="B48" s="221" t="s">
        <v>34</v>
      </c>
      <c r="C48" s="221">
        <v>120565</v>
      </c>
      <c r="D48" s="221">
        <v>1945</v>
      </c>
      <c r="E48" s="221">
        <v>235</v>
      </c>
    </row>
    <row r="49" spans="1:5">
      <c r="A49" s="221" t="s">
        <v>63</v>
      </c>
      <c r="B49" s="221" t="s">
        <v>34</v>
      </c>
      <c r="C49" s="221">
        <v>614626</v>
      </c>
      <c r="D49" s="221">
        <v>2350</v>
      </c>
      <c r="E49" s="221">
        <v>1444</v>
      </c>
    </row>
    <row r="50" spans="1:5">
      <c r="A50" s="221" t="s">
        <v>64</v>
      </c>
      <c r="B50" s="221" t="s">
        <v>34</v>
      </c>
      <c r="C50" s="221">
        <v>73427</v>
      </c>
      <c r="D50" s="221">
        <v>1687</v>
      </c>
      <c r="E50" s="221">
        <v>124</v>
      </c>
    </row>
    <row r="51" spans="1:5">
      <c r="A51" s="221" t="s">
        <v>31</v>
      </c>
      <c r="B51" s="221" t="s">
        <v>21</v>
      </c>
      <c r="C51" s="221">
        <v>22320</v>
      </c>
      <c r="D51" s="221">
        <v>2970</v>
      </c>
      <c r="E51" s="221">
        <v>66</v>
      </c>
    </row>
    <row r="52" spans="1:5">
      <c r="A52" s="221" t="s">
        <v>33</v>
      </c>
      <c r="B52" s="221" t="s">
        <v>34</v>
      </c>
      <c r="C52" s="221">
        <v>177240</v>
      </c>
      <c r="D52" s="221">
        <v>2605</v>
      </c>
      <c r="E52" s="221">
        <v>462</v>
      </c>
    </row>
    <row r="53" spans="1:5">
      <c r="A53" s="221" t="s">
        <v>32</v>
      </c>
      <c r="B53" s="221" t="s">
        <v>21</v>
      </c>
      <c r="C53" s="221">
        <v>122235</v>
      </c>
      <c r="D53" s="221">
        <v>3147</v>
      </c>
      <c r="E53" s="221">
        <v>385</v>
      </c>
    </row>
    <row r="54" spans="1:5">
      <c r="A54" s="221" t="s">
        <v>19</v>
      </c>
      <c r="B54" s="221" t="s">
        <v>16</v>
      </c>
      <c r="C54" s="221">
        <v>17092</v>
      </c>
      <c r="D54" s="221">
        <v>3009</v>
      </c>
      <c r="E54" s="221">
        <v>51</v>
      </c>
    </row>
    <row r="55" spans="1:5">
      <c r="A55" s="221" t="s">
        <v>65</v>
      </c>
      <c r="B55" s="221" t="s">
        <v>34</v>
      </c>
      <c r="C55" s="221">
        <v>126991</v>
      </c>
      <c r="D55" s="221">
        <v>3286</v>
      </c>
      <c r="E55" s="221">
        <v>417</v>
      </c>
    </row>
    <row r="56" spans="1:5">
      <c r="A56" s="221" t="s">
        <v>66</v>
      </c>
      <c r="B56" s="221" t="s">
        <v>34</v>
      </c>
      <c r="C56" s="221">
        <v>11109</v>
      </c>
      <c r="D56" s="221">
        <v>4811</v>
      </c>
      <c r="E56" s="221">
        <v>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workbookViewId="0">
      <selection activeCell="A9" sqref="A9"/>
    </sheetView>
  </sheetViews>
  <sheetFormatPr defaultRowHeight="15.75"/>
  <cols>
    <col min="1" max="1" width="17.25" customWidth="1"/>
  </cols>
  <sheetData>
    <row r="1" spans="1:47">
      <c r="A1" t="s">
        <v>205</v>
      </c>
      <c r="B1" s="323" t="s">
        <v>206</v>
      </c>
      <c r="C1">
        <v>21</v>
      </c>
      <c r="D1">
        <v>22</v>
      </c>
      <c r="E1">
        <v>23</v>
      </c>
      <c r="F1">
        <v>24</v>
      </c>
      <c r="G1">
        <v>25</v>
      </c>
      <c r="H1">
        <v>26</v>
      </c>
      <c r="I1">
        <v>27</v>
      </c>
      <c r="J1">
        <v>28</v>
      </c>
      <c r="K1">
        <v>29</v>
      </c>
      <c r="L1">
        <v>30</v>
      </c>
      <c r="M1">
        <v>31</v>
      </c>
      <c r="N1">
        <v>32</v>
      </c>
      <c r="O1">
        <v>33</v>
      </c>
      <c r="P1">
        <v>34</v>
      </c>
      <c r="Q1">
        <v>35</v>
      </c>
      <c r="R1">
        <v>36</v>
      </c>
      <c r="S1">
        <v>37</v>
      </c>
      <c r="T1">
        <v>38</v>
      </c>
      <c r="U1">
        <v>39</v>
      </c>
      <c r="V1">
        <v>40</v>
      </c>
      <c r="W1">
        <v>41</v>
      </c>
      <c r="X1">
        <v>42</v>
      </c>
      <c r="Y1">
        <v>43</v>
      </c>
      <c r="Z1">
        <v>44</v>
      </c>
      <c r="AA1">
        <v>45</v>
      </c>
      <c r="AB1">
        <v>46</v>
      </c>
      <c r="AC1">
        <v>47</v>
      </c>
      <c r="AD1">
        <v>48</v>
      </c>
      <c r="AE1">
        <v>49</v>
      </c>
      <c r="AF1">
        <v>50</v>
      </c>
      <c r="AG1">
        <v>51</v>
      </c>
      <c r="AH1">
        <v>52</v>
      </c>
      <c r="AI1">
        <v>53</v>
      </c>
      <c r="AJ1">
        <v>54</v>
      </c>
      <c r="AK1">
        <v>55</v>
      </c>
      <c r="AL1">
        <v>56</v>
      </c>
      <c r="AM1">
        <v>57</v>
      </c>
      <c r="AN1">
        <v>58</v>
      </c>
      <c r="AO1">
        <v>59</v>
      </c>
      <c r="AP1">
        <v>60</v>
      </c>
      <c r="AQ1">
        <v>61</v>
      </c>
      <c r="AR1">
        <v>62</v>
      </c>
      <c r="AS1">
        <v>63</v>
      </c>
      <c r="AT1">
        <v>64</v>
      </c>
      <c r="AU1" t="s">
        <v>207</v>
      </c>
    </row>
    <row r="2" spans="1:47">
      <c r="A2" t="s">
        <v>208</v>
      </c>
      <c r="B2">
        <v>0.63500000000000001</v>
      </c>
      <c r="C2">
        <v>1</v>
      </c>
      <c r="D2">
        <v>1</v>
      </c>
      <c r="E2">
        <v>1</v>
      </c>
      <c r="F2">
        <v>1</v>
      </c>
      <c r="G2">
        <v>1.004</v>
      </c>
      <c r="H2">
        <v>1.024</v>
      </c>
      <c r="I2">
        <v>1.048</v>
      </c>
      <c r="J2">
        <v>1.087</v>
      </c>
      <c r="K2">
        <v>1.119</v>
      </c>
      <c r="L2">
        <v>1.135</v>
      </c>
      <c r="M2">
        <v>1.159</v>
      </c>
      <c r="N2">
        <v>1.1830000000000001</v>
      </c>
      <c r="O2">
        <v>1.198</v>
      </c>
      <c r="P2">
        <v>1.214</v>
      </c>
      <c r="Q2">
        <v>1.222</v>
      </c>
      <c r="R2">
        <v>1.23</v>
      </c>
      <c r="S2">
        <v>1.238</v>
      </c>
      <c r="T2">
        <v>1.246</v>
      </c>
      <c r="U2">
        <v>1.262</v>
      </c>
      <c r="V2">
        <v>1.278</v>
      </c>
      <c r="W2">
        <v>1.302</v>
      </c>
      <c r="X2">
        <v>1.325</v>
      </c>
      <c r="Y2">
        <v>1.357</v>
      </c>
      <c r="Z2">
        <v>1.397</v>
      </c>
      <c r="AA2">
        <v>1.444</v>
      </c>
      <c r="AB2">
        <v>1.5</v>
      </c>
      <c r="AC2">
        <v>1.5629999999999999</v>
      </c>
      <c r="AD2">
        <v>1.635</v>
      </c>
      <c r="AE2">
        <v>1.706</v>
      </c>
      <c r="AF2">
        <v>1.786</v>
      </c>
      <c r="AG2">
        <v>1.865</v>
      </c>
      <c r="AH2">
        <v>1.952</v>
      </c>
      <c r="AI2">
        <v>2.04</v>
      </c>
      <c r="AJ2">
        <v>2.1349999999999998</v>
      </c>
      <c r="AK2">
        <v>2.23</v>
      </c>
      <c r="AL2">
        <v>2.3330000000000002</v>
      </c>
      <c r="AM2">
        <v>2.4369999999999998</v>
      </c>
      <c r="AN2">
        <v>2.548</v>
      </c>
      <c r="AO2">
        <v>2.6030000000000002</v>
      </c>
      <c r="AP2">
        <v>2.714</v>
      </c>
      <c r="AQ2">
        <v>2.81</v>
      </c>
      <c r="AR2">
        <v>2.8730000000000002</v>
      </c>
      <c r="AS2">
        <v>2.952</v>
      </c>
      <c r="AT2">
        <v>3</v>
      </c>
    </row>
    <row r="3" spans="1:47">
      <c r="A3" t="s">
        <v>120</v>
      </c>
      <c r="B3">
        <v>0.72699999999999998</v>
      </c>
      <c r="C3">
        <v>0.72699999999999998</v>
      </c>
      <c r="D3">
        <v>0.72699999999999998</v>
      </c>
      <c r="E3">
        <v>0.72699999999999998</v>
      </c>
      <c r="F3">
        <v>0.72699999999999998</v>
      </c>
      <c r="G3">
        <v>0.72699999999999998</v>
      </c>
      <c r="H3">
        <v>0.72699999999999998</v>
      </c>
      <c r="I3">
        <v>0.72699999999999998</v>
      </c>
      <c r="J3">
        <v>0.72699999999999998</v>
      </c>
      <c r="K3">
        <v>0.72699999999999998</v>
      </c>
      <c r="L3">
        <v>0.72699999999999998</v>
      </c>
      <c r="M3">
        <v>0.72699999999999998</v>
      </c>
      <c r="N3">
        <v>0.72699999999999998</v>
      </c>
      <c r="O3">
        <v>0.746</v>
      </c>
      <c r="P3">
        <v>0.77500000000000002</v>
      </c>
      <c r="Q3">
        <v>0.80500000000000005</v>
      </c>
      <c r="R3">
        <v>0.83599999999999997</v>
      </c>
      <c r="S3">
        <v>0.86899999999999999</v>
      </c>
      <c r="T3">
        <v>0.90300000000000002</v>
      </c>
      <c r="U3">
        <v>0.93799999999999994</v>
      </c>
      <c r="V3">
        <v>0.97499999999999998</v>
      </c>
      <c r="W3">
        <v>1.0129999999999999</v>
      </c>
      <c r="X3">
        <v>1.0529999999999999</v>
      </c>
      <c r="Y3">
        <v>1.0940000000000001</v>
      </c>
      <c r="Z3">
        <v>1.137</v>
      </c>
      <c r="AA3">
        <v>1.181</v>
      </c>
      <c r="AB3">
        <v>1.2270000000000001</v>
      </c>
      <c r="AC3">
        <v>1.2749999999999999</v>
      </c>
      <c r="AD3">
        <v>1.325</v>
      </c>
      <c r="AE3">
        <v>1.377</v>
      </c>
      <c r="AF3">
        <v>1.431</v>
      </c>
      <c r="AG3">
        <v>1.4870000000000001</v>
      </c>
      <c r="AH3">
        <v>1.5449999999999999</v>
      </c>
      <c r="AI3">
        <v>1.605</v>
      </c>
      <c r="AJ3">
        <v>1.6679999999999999</v>
      </c>
      <c r="AK3">
        <v>1.7330000000000001</v>
      </c>
      <c r="AL3">
        <v>1.8009999999999999</v>
      </c>
      <c r="AM3">
        <v>1.871</v>
      </c>
      <c r="AN3">
        <v>1.944</v>
      </c>
      <c r="AO3">
        <v>2.02</v>
      </c>
      <c r="AP3">
        <v>2.0990000000000002</v>
      </c>
      <c r="AQ3">
        <v>2.181</v>
      </c>
      <c r="AR3">
        <v>2.181</v>
      </c>
      <c r="AS3">
        <v>2.181</v>
      </c>
      <c r="AT3">
        <v>2.181</v>
      </c>
    </row>
    <row r="4" spans="1:47">
      <c r="A4" t="s">
        <v>26</v>
      </c>
      <c r="B4">
        <v>0.751</v>
      </c>
      <c r="C4">
        <v>1.1830000000000001</v>
      </c>
      <c r="D4">
        <v>1.1830000000000001</v>
      </c>
      <c r="E4">
        <v>1.1830000000000001</v>
      </c>
      <c r="F4">
        <v>1.1830000000000001</v>
      </c>
      <c r="G4">
        <v>1.1830000000000001</v>
      </c>
      <c r="H4">
        <v>1.1830000000000001</v>
      </c>
      <c r="I4">
        <v>1.22</v>
      </c>
      <c r="J4">
        <v>1.25</v>
      </c>
      <c r="K4">
        <v>1.2749999999999999</v>
      </c>
      <c r="L4">
        <v>1.2869999999999999</v>
      </c>
      <c r="M4">
        <v>1.3049999999999999</v>
      </c>
      <c r="N4">
        <v>1.323</v>
      </c>
      <c r="O4">
        <v>1.3340000000000001</v>
      </c>
      <c r="P4">
        <v>1.3460000000000001</v>
      </c>
      <c r="Q4">
        <v>1.3520000000000001</v>
      </c>
      <c r="R4">
        <v>1.3580000000000001</v>
      </c>
      <c r="S4">
        <v>1.363</v>
      </c>
      <c r="T4">
        <v>1.369</v>
      </c>
      <c r="U4">
        <v>1.381</v>
      </c>
      <c r="V4">
        <v>1.393</v>
      </c>
      <c r="W4">
        <v>1.41</v>
      </c>
      <c r="X4">
        <v>1.427</v>
      </c>
      <c r="Y4">
        <v>1.45</v>
      </c>
      <c r="Z4">
        <v>1.478</v>
      </c>
      <c r="AA4">
        <v>1.5109999999999999</v>
      </c>
      <c r="AB4">
        <v>1.55</v>
      </c>
      <c r="AC4">
        <v>1.593</v>
      </c>
      <c r="AD4">
        <v>1.641</v>
      </c>
      <c r="AE4">
        <v>1.6879999999999999</v>
      </c>
      <c r="AF4">
        <v>1.7410000000000001</v>
      </c>
      <c r="AG4">
        <v>1.792</v>
      </c>
      <c r="AH4">
        <v>1.847</v>
      </c>
      <c r="AI4">
        <v>1.9019999999999999</v>
      </c>
      <c r="AJ4">
        <v>1.9610000000000001</v>
      </c>
      <c r="AK4">
        <v>2.0190000000000001</v>
      </c>
      <c r="AL4">
        <v>2.08</v>
      </c>
      <c r="AM4">
        <v>2.1419999999999999</v>
      </c>
      <c r="AN4">
        <v>2.206</v>
      </c>
      <c r="AO4">
        <v>2.2799999999999998</v>
      </c>
      <c r="AP4">
        <v>2.3650000000000002</v>
      </c>
      <c r="AQ4">
        <v>2.3650000000000002</v>
      </c>
      <c r="AR4">
        <v>2.3650000000000002</v>
      </c>
      <c r="AS4">
        <v>2.3650000000000002</v>
      </c>
      <c r="AT4">
        <v>2.3650000000000002</v>
      </c>
    </row>
    <row r="5" spans="1:47">
      <c r="A5" t="s">
        <v>27</v>
      </c>
      <c r="B5">
        <v>0.89</v>
      </c>
      <c r="C5">
        <v>1</v>
      </c>
      <c r="D5">
        <v>1</v>
      </c>
      <c r="E5">
        <v>1</v>
      </c>
      <c r="F5">
        <v>1</v>
      </c>
      <c r="G5">
        <v>1.004</v>
      </c>
      <c r="H5">
        <v>1.024</v>
      </c>
      <c r="I5">
        <v>1.048</v>
      </c>
      <c r="J5">
        <v>1.087</v>
      </c>
      <c r="K5">
        <v>1.119</v>
      </c>
      <c r="L5">
        <v>1.135</v>
      </c>
      <c r="M5">
        <v>1.159</v>
      </c>
      <c r="N5">
        <v>1.1830000000000001</v>
      </c>
      <c r="O5">
        <v>1.198</v>
      </c>
      <c r="P5">
        <v>1.214</v>
      </c>
      <c r="Q5">
        <v>1.222</v>
      </c>
      <c r="R5">
        <v>1.23</v>
      </c>
      <c r="S5">
        <v>1.238</v>
      </c>
      <c r="T5">
        <v>1.246</v>
      </c>
      <c r="U5">
        <v>1.262</v>
      </c>
      <c r="V5">
        <v>1.278</v>
      </c>
      <c r="W5">
        <v>1.302</v>
      </c>
      <c r="X5">
        <v>1.325</v>
      </c>
      <c r="Y5">
        <v>1.357</v>
      </c>
      <c r="Z5">
        <v>1.397</v>
      </c>
      <c r="AA5">
        <v>1.444</v>
      </c>
      <c r="AB5">
        <v>1.5</v>
      </c>
      <c r="AC5">
        <v>1.5629999999999999</v>
      </c>
      <c r="AD5">
        <v>1.635</v>
      </c>
      <c r="AE5">
        <v>1.706</v>
      </c>
      <c r="AF5">
        <v>1.786</v>
      </c>
      <c r="AG5">
        <v>1.865</v>
      </c>
      <c r="AH5">
        <v>1.952</v>
      </c>
      <c r="AI5">
        <v>2.04</v>
      </c>
      <c r="AJ5">
        <v>2.1349999999999998</v>
      </c>
      <c r="AK5">
        <v>2.23</v>
      </c>
      <c r="AL5">
        <v>2.3330000000000002</v>
      </c>
      <c r="AM5">
        <v>2.4369999999999998</v>
      </c>
      <c r="AN5">
        <v>2.548</v>
      </c>
      <c r="AO5">
        <v>2.6030000000000002</v>
      </c>
      <c r="AP5">
        <v>2.714</v>
      </c>
      <c r="AQ5">
        <v>2.81</v>
      </c>
      <c r="AR5">
        <v>2.8730000000000002</v>
      </c>
      <c r="AS5">
        <v>2.952</v>
      </c>
      <c r="AT5">
        <v>3</v>
      </c>
    </row>
    <row r="6" spans="1:47">
      <c r="A6" t="s">
        <v>42</v>
      </c>
      <c r="B6">
        <v>0.75</v>
      </c>
      <c r="C6">
        <v>1.25</v>
      </c>
      <c r="D6">
        <v>1.25</v>
      </c>
      <c r="E6">
        <v>1.25</v>
      </c>
      <c r="F6">
        <v>1.25</v>
      </c>
      <c r="G6">
        <v>1.25</v>
      </c>
      <c r="H6">
        <v>1.25</v>
      </c>
      <c r="I6">
        <v>1.25</v>
      </c>
      <c r="J6">
        <v>1.25</v>
      </c>
      <c r="K6">
        <v>1.2749999999999999</v>
      </c>
      <c r="L6">
        <v>1.2869999999999999</v>
      </c>
      <c r="M6">
        <v>1.3049999999999999</v>
      </c>
      <c r="N6">
        <v>1.323</v>
      </c>
      <c r="O6">
        <v>1.3340000000000001</v>
      </c>
      <c r="P6">
        <v>1.3460000000000001</v>
      </c>
      <c r="Q6">
        <v>1.3520000000000001</v>
      </c>
      <c r="R6">
        <v>1.3580000000000001</v>
      </c>
      <c r="S6">
        <v>1.363</v>
      </c>
      <c r="T6">
        <v>1.369</v>
      </c>
      <c r="U6">
        <v>1.381</v>
      </c>
      <c r="V6">
        <v>1.393</v>
      </c>
      <c r="W6">
        <v>1.41</v>
      </c>
      <c r="X6">
        <v>1.427</v>
      </c>
      <c r="Y6">
        <v>1.45</v>
      </c>
      <c r="Z6">
        <v>1.478</v>
      </c>
      <c r="AA6">
        <v>1.5109999999999999</v>
      </c>
      <c r="AB6">
        <v>1.55</v>
      </c>
      <c r="AC6">
        <v>1.593</v>
      </c>
      <c r="AD6">
        <v>1.641</v>
      </c>
      <c r="AE6">
        <v>1.6879999999999999</v>
      </c>
      <c r="AF6">
        <v>1.7410000000000001</v>
      </c>
      <c r="AG6">
        <v>1.792</v>
      </c>
      <c r="AH6">
        <v>1.847</v>
      </c>
      <c r="AI6">
        <v>1.9019999999999999</v>
      </c>
      <c r="AJ6">
        <v>1.9610000000000001</v>
      </c>
      <c r="AK6">
        <v>2.0190000000000001</v>
      </c>
      <c r="AL6">
        <v>2.08</v>
      </c>
      <c r="AM6">
        <v>2.1419999999999999</v>
      </c>
      <c r="AN6">
        <v>2.206</v>
      </c>
      <c r="AO6">
        <v>2.2799999999999998</v>
      </c>
      <c r="AP6">
        <v>2.2799999999999998</v>
      </c>
      <c r="AQ6">
        <v>2.2799999999999998</v>
      </c>
      <c r="AR6">
        <v>2.2799999999999998</v>
      </c>
      <c r="AS6">
        <v>2.2799999999999998</v>
      </c>
      <c r="AT6">
        <v>2.2799999999999998</v>
      </c>
    </row>
    <row r="7" spans="1:47">
      <c r="A7" t="s">
        <v>64</v>
      </c>
      <c r="B7">
        <v>0.79300000000000004</v>
      </c>
      <c r="C7">
        <v>1</v>
      </c>
      <c r="D7">
        <v>1.05</v>
      </c>
      <c r="E7">
        <v>1.113</v>
      </c>
      <c r="F7">
        <v>1.1910000000000001</v>
      </c>
      <c r="G7">
        <v>1.298</v>
      </c>
      <c r="H7">
        <v>1.363</v>
      </c>
      <c r="I7">
        <v>1.39</v>
      </c>
      <c r="J7">
        <v>1.39</v>
      </c>
      <c r="K7">
        <v>1.39</v>
      </c>
      <c r="L7">
        <v>1.39</v>
      </c>
      <c r="M7">
        <v>1.39</v>
      </c>
      <c r="N7">
        <v>1.39</v>
      </c>
      <c r="O7">
        <v>1.39</v>
      </c>
      <c r="P7">
        <v>1.39</v>
      </c>
      <c r="Q7">
        <v>1.39</v>
      </c>
      <c r="R7">
        <v>1.39</v>
      </c>
      <c r="S7">
        <v>1.4039999999999999</v>
      </c>
      <c r="T7">
        <v>1.425</v>
      </c>
      <c r="U7">
        <v>1.45</v>
      </c>
      <c r="V7">
        <v>1</v>
      </c>
    </row>
    <row r="9" spans="1:47">
      <c r="A9" s="324" t="s">
        <v>209</v>
      </c>
    </row>
  </sheetData>
  <hyperlinks>
    <hyperlink ref="A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Enrollment Raw Data</vt:lpstr>
      <vt:lpstr>Enrollment Summary</vt:lpstr>
      <vt:lpstr>Fed. Cost per Enrollee Raw Data</vt:lpstr>
      <vt:lpstr>Federal Cost Summary</vt:lpstr>
      <vt:lpstr>Feyman Premium Estimates</vt:lpstr>
      <vt:lpstr>KFF_PremiumSubsidies</vt:lpstr>
      <vt:lpstr>CMS Age Curve</vt:lpstr>
      <vt:lpstr>'Federal Cost Summary'!Print_Area</vt:lpstr>
    </vt:vector>
  </TitlesOfParts>
  <Company>John Locke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Locke</dc:creator>
  <cp:lastModifiedBy>7Copy</cp:lastModifiedBy>
  <cp:lastPrinted>2014-05-11T01:26:10Z</cp:lastPrinted>
  <dcterms:created xsi:type="dcterms:W3CDTF">2014-05-02T01:38:45Z</dcterms:created>
  <dcterms:modified xsi:type="dcterms:W3CDTF">2014-05-12T17:53:01Z</dcterms:modified>
</cp:coreProperties>
</file>